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525" windowWidth="15120" windowHeight="4590" firstSheet="1" activeTab="3"/>
  </bookViews>
  <sheets>
    <sheet name="свод 2012" sheetId="2" state="hidden" r:id="rId1"/>
    <sheet name="пр2" sheetId="19" r:id="rId2"/>
    <sheet name="пр3." sheetId="55" r:id="rId3"/>
    <sheet name="пр4." sheetId="57" r:id="rId4"/>
  </sheets>
  <externalReferences>
    <externalReference r:id="rId5"/>
  </externalReferences>
  <definedNames>
    <definedName name="_xlnm.Print_Titles" localSheetId="2">пр3.!$7:$9</definedName>
    <definedName name="_xlnm.Print_Titles" localSheetId="0">'свод 2012'!$4:$7</definedName>
    <definedName name="_xlnm.Print_Area" localSheetId="0">'свод 2012'!$A$1:$O$642</definedName>
  </definedNames>
  <calcPr calcId="145621"/>
</workbook>
</file>

<file path=xl/calcChain.xml><?xml version="1.0" encoding="utf-8"?>
<calcChain xmlns="http://schemas.openxmlformats.org/spreadsheetml/2006/main">
  <c r="N11" i="55" l="1"/>
  <c r="O11" i="55"/>
  <c r="N12" i="55"/>
  <c r="O12" i="55"/>
  <c r="N13" i="55"/>
  <c r="O13" i="55"/>
  <c r="N14" i="55"/>
  <c r="O14" i="55"/>
  <c r="N15" i="55"/>
  <c r="O15" i="55"/>
  <c r="N16" i="55"/>
  <c r="O16" i="55"/>
  <c r="N17" i="55"/>
  <c r="O17" i="55"/>
  <c r="N18" i="55"/>
  <c r="O18" i="55"/>
  <c r="N19" i="55"/>
  <c r="O19" i="55"/>
  <c r="N20" i="55"/>
  <c r="O20" i="55"/>
  <c r="N21" i="55"/>
  <c r="O21" i="55"/>
  <c r="N22" i="55"/>
  <c r="O22" i="55"/>
  <c r="N23" i="55"/>
  <c r="O23" i="55"/>
  <c r="N24" i="55"/>
  <c r="O24" i="55"/>
  <c r="N25" i="55"/>
  <c r="O25" i="55"/>
  <c r="N26" i="55"/>
  <c r="O26" i="55"/>
  <c r="N27" i="55"/>
  <c r="O27" i="55"/>
  <c r="N28" i="55"/>
  <c r="O28" i="55"/>
  <c r="N29" i="55"/>
  <c r="O29" i="55"/>
  <c r="N30" i="55"/>
  <c r="O30" i="55"/>
  <c r="N31" i="55"/>
  <c r="O31" i="55"/>
  <c r="N32" i="55"/>
  <c r="O32" i="55"/>
  <c r="N33" i="55"/>
  <c r="O33" i="55"/>
  <c r="N34" i="55"/>
  <c r="O34" i="55"/>
  <c r="N35" i="55"/>
  <c r="O35" i="55"/>
  <c r="N36" i="55"/>
  <c r="O36" i="55"/>
  <c r="N37" i="55"/>
  <c r="O37" i="55"/>
  <c r="N38" i="55"/>
  <c r="O38" i="55"/>
  <c r="N39" i="55"/>
  <c r="O39" i="55"/>
  <c r="N40" i="55"/>
  <c r="O40" i="55"/>
  <c r="N41" i="55"/>
  <c r="O41" i="55"/>
  <c r="N42" i="55"/>
  <c r="O42" i="55"/>
  <c r="N43" i="55"/>
  <c r="O43" i="55"/>
  <c r="N44" i="55"/>
  <c r="O44" i="55"/>
  <c r="N45" i="55"/>
  <c r="O45" i="55"/>
  <c r="N46" i="55"/>
  <c r="O46" i="55"/>
  <c r="N47" i="55"/>
  <c r="O47" i="55"/>
  <c r="N48" i="55"/>
  <c r="O48" i="55"/>
  <c r="N49" i="55"/>
  <c r="O49" i="55"/>
  <c r="N50" i="55"/>
  <c r="O50" i="55"/>
  <c r="N51" i="55"/>
  <c r="O51" i="55"/>
  <c r="N52" i="55"/>
  <c r="O52" i="55"/>
  <c r="N53" i="55"/>
  <c r="O53" i="55"/>
  <c r="N54" i="55"/>
  <c r="O54" i="55"/>
  <c r="N55" i="55"/>
  <c r="O55" i="55"/>
  <c r="N56" i="55"/>
  <c r="O56" i="55"/>
  <c r="N57" i="55"/>
  <c r="O57" i="55"/>
  <c r="N58" i="55"/>
  <c r="O58" i="55"/>
  <c r="N59" i="55"/>
  <c r="O59" i="55"/>
  <c r="N60" i="55"/>
  <c r="O60" i="55"/>
  <c r="P60" i="55"/>
  <c r="N61" i="55"/>
  <c r="O61" i="55"/>
  <c r="P61" i="55"/>
  <c r="N62" i="55"/>
  <c r="O62" i="55"/>
  <c r="N63" i="55"/>
  <c r="O63" i="55"/>
  <c r="N64" i="55"/>
  <c r="O64" i="55"/>
  <c r="N65" i="55"/>
  <c r="O65" i="55"/>
  <c r="N66" i="55"/>
  <c r="O66" i="55"/>
  <c r="N67" i="55"/>
  <c r="O67" i="55"/>
  <c r="N68" i="55"/>
  <c r="O68" i="55"/>
  <c r="N69" i="55"/>
  <c r="O69" i="55"/>
  <c r="N70" i="55"/>
  <c r="O70" i="55"/>
  <c r="N71" i="55"/>
  <c r="O71" i="55"/>
  <c r="N72" i="55"/>
  <c r="O72" i="55"/>
  <c r="N73" i="55"/>
  <c r="O73" i="55"/>
  <c r="N74" i="55"/>
  <c r="O74" i="55"/>
  <c r="N75" i="55"/>
  <c r="O75" i="55"/>
  <c r="N76" i="55"/>
  <c r="P76" i="55"/>
  <c r="N77" i="55"/>
  <c r="P77" i="55"/>
  <c r="N78" i="55"/>
  <c r="P78" i="55"/>
  <c r="N79" i="55"/>
  <c r="P79" i="55"/>
  <c r="N80" i="55"/>
  <c r="O80" i="55"/>
  <c r="N81" i="55"/>
  <c r="O81" i="55"/>
  <c r="N82" i="55"/>
  <c r="O82" i="55"/>
  <c r="N83" i="55"/>
  <c r="O83" i="55"/>
  <c r="N84" i="55"/>
  <c r="O84" i="55"/>
  <c r="P84" i="55"/>
  <c r="N85" i="55"/>
  <c r="O85" i="55"/>
  <c r="P85" i="55"/>
  <c r="N86" i="55"/>
  <c r="O86" i="55"/>
  <c r="P86" i="55"/>
  <c r="N87" i="55"/>
  <c r="O87" i="55"/>
  <c r="P87" i="55"/>
  <c r="N88" i="55"/>
  <c r="O88" i="55"/>
  <c r="P88" i="55"/>
  <c r="N89" i="55"/>
  <c r="O89" i="55"/>
  <c r="P89" i="55"/>
  <c r="N90" i="55"/>
  <c r="O90" i="55"/>
  <c r="P90" i="55"/>
  <c r="N91" i="55"/>
  <c r="O91" i="55"/>
  <c r="P91" i="55"/>
  <c r="N92" i="55"/>
  <c r="O92" i="55"/>
  <c r="P92" i="55"/>
  <c r="N93" i="55"/>
  <c r="O93" i="55"/>
  <c r="P93" i="55"/>
  <c r="N94" i="55"/>
  <c r="O94" i="55"/>
  <c r="P94" i="55"/>
  <c r="N95" i="55"/>
  <c r="O95" i="55"/>
  <c r="P95" i="55"/>
  <c r="N96" i="55"/>
  <c r="O96" i="55"/>
  <c r="P96" i="55"/>
  <c r="N97" i="55"/>
  <c r="O97" i="55"/>
  <c r="P97" i="55"/>
  <c r="N98" i="55"/>
  <c r="O98" i="55"/>
  <c r="P98" i="55"/>
  <c r="N99" i="55"/>
  <c r="P99" i="55"/>
  <c r="N100" i="55"/>
  <c r="P100" i="55"/>
  <c r="N101" i="55"/>
  <c r="P101" i="55"/>
  <c r="N102" i="55"/>
  <c r="P102" i="55"/>
  <c r="N103" i="55"/>
  <c r="P103" i="55"/>
  <c r="N104" i="55"/>
  <c r="P104" i="55"/>
  <c r="N105" i="55"/>
  <c r="P105" i="55"/>
  <c r="N106" i="55"/>
  <c r="O106" i="55"/>
  <c r="P106" i="55"/>
  <c r="N107" i="55"/>
  <c r="O107" i="55"/>
  <c r="P107" i="55"/>
  <c r="N108" i="55"/>
  <c r="O108" i="55"/>
  <c r="P108" i="55"/>
  <c r="N109" i="55"/>
  <c r="O109" i="55"/>
  <c r="N110" i="55"/>
  <c r="O110" i="55"/>
  <c r="N111" i="55"/>
  <c r="O111" i="55"/>
  <c r="N112" i="55"/>
  <c r="O112" i="55"/>
  <c r="N113" i="55"/>
  <c r="O113" i="55"/>
  <c r="N114" i="55"/>
  <c r="O114" i="55"/>
  <c r="N115" i="55"/>
  <c r="O115" i="55"/>
  <c r="N116" i="55"/>
  <c r="O116" i="55"/>
  <c r="N117" i="55"/>
  <c r="O117" i="55"/>
  <c r="P117" i="55"/>
  <c r="N118" i="55"/>
  <c r="O118" i="55"/>
  <c r="N119" i="55"/>
  <c r="O119" i="55"/>
  <c r="N120" i="55"/>
  <c r="O120" i="55"/>
  <c r="N121" i="55"/>
  <c r="O121" i="55"/>
  <c r="N122" i="55"/>
  <c r="O122" i="55"/>
  <c r="P122" i="55"/>
  <c r="N123" i="55"/>
  <c r="P123" i="55"/>
  <c r="N124" i="55"/>
  <c r="P124" i="55"/>
  <c r="N125" i="55"/>
  <c r="P125" i="55"/>
  <c r="N126" i="55"/>
  <c r="P126" i="55"/>
  <c r="N127" i="55"/>
  <c r="P127" i="55"/>
  <c r="N128" i="55"/>
  <c r="P128" i="55"/>
  <c r="N129" i="55"/>
  <c r="P129" i="55"/>
  <c r="N130" i="55"/>
  <c r="P130" i="55"/>
  <c r="N131" i="55"/>
  <c r="P131" i="55"/>
  <c r="N132" i="55"/>
  <c r="P132" i="55"/>
  <c r="N133" i="55"/>
  <c r="P133" i="55"/>
  <c r="N134" i="55"/>
  <c r="P134" i="55"/>
  <c r="N135" i="55"/>
  <c r="P135" i="55"/>
  <c r="N136" i="55"/>
  <c r="P136" i="55"/>
  <c r="N137" i="55"/>
  <c r="O137" i="55"/>
  <c r="N138" i="55"/>
  <c r="O138" i="55"/>
  <c r="N139" i="55"/>
  <c r="O139" i="55"/>
  <c r="N140" i="55"/>
  <c r="O140" i="55"/>
  <c r="N141" i="55"/>
  <c r="O141" i="55"/>
  <c r="N142" i="55"/>
  <c r="O142" i="55"/>
  <c r="N143" i="55"/>
  <c r="O143" i="55"/>
  <c r="N144" i="55"/>
  <c r="O144" i="55"/>
  <c r="N145" i="55"/>
  <c r="O145" i="55"/>
  <c r="N146" i="55"/>
  <c r="O146" i="55"/>
  <c r="N147" i="55"/>
  <c r="O147" i="55"/>
  <c r="N148" i="55"/>
  <c r="O148" i="55"/>
  <c r="N149" i="55"/>
  <c r="O149" i="55"/>
  <c r="N150" i="55"/>
  <c r="O150" i="55"/>
  <c r="N151" i="55"/>
  <c r="O151" i="55"/>
  <c r="N152" i="55"/>
  <c r="O152" i="55"/>
  <c r="N153" i="55"/>
  <c r="O153" i="55"/>
  <c r="N154" i="55"/>
  <c r="O154" i="55"/>
  <c r="N155" i="55"/>
  <c r="O155" i="55"/>
  <c r="N156" i="55"/>
  <c r="O156" i="55"/>
  <c r="N157" i="55"/>
  <c r="O157" i="55"/>
  <c r="N158" i="55"/>
  <c r="O158" i="55"/>
  <c r="N159" i="55"/>
  <c r="O159" i="55"/>
  <c r="N160" i="55"/>
  <c r="O160" i="55"/>
  <c r="P160" i="55"/>
  <c r="N161" i="55"/>
  <c r="O161" i="55"/>
  <c r="P161" i="55"/>
  <c r="N162" i="55"/>
  <c r="O162" i="55"/>
  <c r="P162" i="55"/>
  <c r="N163" i="55"/>
  <c r="O163" i="55"/>
  <c r="P163" i="55"/>
  <c r="N164" i="55"/>
  <c r="O164" i="55"/>
  <c r="P164" i="55"/>
  <c r="N165" i="55"/>
  <c r="O165" i="55"/>
  <c r="P165" i="55"/>
  <c r="N166" i="55"/>
  <c r="P166" i="55"/>
  <c r="N167" i="55"/>
  <c r="P167" i="55"/>
  <c r="N168" i="55"/>
  <c r="P168" i="55"/>
  <c r="N169" i="55"/>
  <c r="O169" i="55"/>
  <c r="N170" i="55"/>
  <c r="O170" i="55"/>
  <c r="N171" i="55"/>
  <c r="O171" i="55"/>
  <c r="N172" i="55"/>
  <c r="O172" i="55"/>
  <c r="P172" i="55"/>
  <c r="N173" i="55"/>
  <c r="P173" i="55"/>
  <c r="N174" i="55"/>
  <c r="P174" i="55"/>
  <c r="N175" i="55"/>
  <c r="P175" i="55"/>
  <c r="N176" i="55"/>
  <c r="P176" i="55"/>
  <c r="N177" i="55"/>
  <c r="P177" i="55"/>
  <c r="N178" i="55"/>
  <c r="P178" i="55"/>
  <c r="N179" i="55"/>
  <c r="P179" i="55"/>
  <c r="N180" i="55"/>
  <c r="P180" i="55"/>
  <c r="N181" i="55"/>
  <c r="P181" i="55"/>
  <c r="N182" i="55"/>
  <c r="P182" i="55"/>
  <c r="N183" i="55"/>
  <c r="P183" i="55"/>
  <c r="N184" i="55"/>
  <c r="P184" i="55"/>
  <c r="N185" i="55"/>
  <c r="O185" i="55"/>
  <c r="N186" i="55"/>
  <c r="O186" i="55"/>
  <c r="N187" i="55"/>
  <c r="O187" i="55"/>
  <c r="N188" i="55"/>
  <c r="O188" i="55"/>
  <c r="N189" i="55"/>
  <c r="O189" i="55"/>
  <c r="P189" i="55"/>
  <c r="N190" i="55"/>
  <c r="O190" i="55"/>
  <c r="P190" i="55"/>
  <c r="N191" i="55"/>
  <c r="O191" i="55"/>
  <c r="P191" i="55"/>
  <c r="N192" i="55"/>
  <c r="O192" i="55"/>
  <c r="N193" i="55"/>
  <c r="O193" i="55"/>
  <c r="N194" i="55"/>
  <c r="O194" i="55"/>
  <c r="N195" i="55"/>
  <c r="P195" i="55"/>
  <c r="N196" i="55"/>
  <c r="P196" i="55"/>
  <c r="N197" i="55"/>
  <c r="P197" i="55"/>
  <c r="N198" i="55"/>
  <c r="P198" i="55"/>
  <c r="N199" i="55"/>
  <c r="P199" i="55"/>
  <c r="N200" i="55"/>
  <c r="P200" i="55"/>
  <c r="N201" i="55"/>
  <c r="P201" i="55"/>
  <c r="N202" i="55"/>
  <c r="P202" i="55"/>
  <c r="N203" i="55"/>
  <c r="P203" i="55"/>
  <c r="N204" i="55"/>
  <c r="O204" i="55"/>
  <c r="N205" i="55"/>
  <c r="O205" i="55"/>
  <c r="N206" i="55"/>
  <c r="O206" i="55"/>
  <c r="N207" i="55"/>
  <c r="O207" i="55"/>
  <c r="N208" i="55"/>
  <c r="O208" i="55"/>
  <c r="N209" i="55"/>
  <c r="O209" i="55"/>
  <c r="N210" i="55"/>
  <c r="O210" i="55"/>
  <c r="N211" i="55"/>
  <c r="O211" i="55"/>
  <c r="N212" i="55"/>
  <c r="O212" i="55"/>
  <c r="N213" i="55"/>
  <c r="O213" i="55"/>
  <c r="N214" i="55"/>
  <c r="O214" i="55"/>
  <c r="N215" i="55"/>
  <c r="O215" i="55"/>
  <c r="N216" i="55"/>
  <c r="O216" i="55"/>
  <c r="N217" i="55"/>
  <c r="O217" i="55"/>
  <c r="N218" i="55"/>
  <c r="O218" i="55"/>
  <c r="N219" i="55"/>
  <c r="O219" i="55"/>
  <c r="N220" i="55"/>
  <c r="O220" i="55"/>
  <c r="N221" i="55"/>
  <c r="O221" i="55"/>
  <c r="N222" i="55"/>
  <c r="O222" i="55"/>
  <c r="N223" i="55"/>
  <c r="O223" i="55"/>
  <c r="N224" i="55"/>
  <c r="O224" i="55"/>
  <c r="N225" i="55"/>
  <c r="O225" i="55"/>
  <c r="N226" i="55"/>
  <c r="O226" i="55"/>
  <c r="N227" i="55"/>
  <c r="O227" i="55"/>
  <c r="N228" i="55"/>
  <c r="O228" i="55"/>
  <c r="N229" i="55"/>
  <c r="O229" i="55"/>
  <c r="N230" i="55"/>
  <c r="O230" i="55"/>
  <c r="N231" i="55"/>
  <c r="O231" i="55"/>
  <c r="N232" i="55"/>
  <c r="O232" i="55"/>
  <c r="P232" i="55"/>
  <c r="N233" i="55"/>
  <c r="P233" i="55"/>
  <c r="N234" i="55"/>
  <c r="P234" i="55"/>
  <c r="N235" i="55"/>
  <c r="P235" i="55"/>
  <c r="N236" i="55"/>
  <c r="P236" i="55"/>
  <c r="N237" i="55"/>
  <c r="P237" i="55"/>
  <c r="N238" i="55"/>
  <c r="P238" i="55"/>
  <c r="N239" i="55"/>
  <c r="P239" i="55"/>
  <c r="N240" i="55"/>
  <c r="P240" i="55"/>
  <c r="N241" i="55"/>
  <c r="P241" i="55"/>
  <c r="N242" i="55"/>
  <c r="P242" i="55"/>
  <c r="N243" i="55"/>
  <c r="O243" i="55"/>
  <c r="N244" i="55"/>
  <c r="O244" i="55"/>
  <c r="N245" i="55"/>
  <c r="O245" i="55"/>
  <c r="N246" i="55"/>
  <c r="O246" i="55"/>
  <c r="N247" i="55"/>
  <c r="O247" i="55"/>
  <c r="N248" i="55"/>
  <c r="O248" i="55"/>
  <c r="N249" i="55"/>
  <c r="O249" i="55"/>
  <c r="N250" i="55"/>
  <c r="O250" i="55"/>
  <c r="N251" i="55"/>
  <c r="P251" i="55"/>
  <c r="N252" i="55"/>
  <c r="P252" i="55"/>
  <c r="N253" i="55"/>
  <c r="P253" i="55"/>
  <c r="N254" i="55"/>
  <c r="P254" i="55"/>
  <c r="N255" i="55"/>
  <c r="P255" i="55"/>
  <c r="N256" i="55"/>
  <c r="P256" i="55"/>
  <c r="N257" i="55"/>
  <c r="P257" i="55"/>
  <c r="N258" i="55"/>
  <c r="P258" i="55"/>
  <c r="N259" i="55"/>
  <c r="P259" i="55"/>
  <c r="N260" i="55"/>
  <c r="P260" i="55"/>
  <c r="N261" i="55"/>
  <c r="P261" i="55"/>
  <c r="N262" i="55"/>
  <c r="P262" i="55"/>
  <c r="N263" i="55"/>
  <c r="O263" i="55"/>
  <c r="N264" i="55"/>
  <c r="O264" i="55"/>
  <c r="N265" i="55"/>
  <c r="O265" i="55"/>
  <c r="N266" i="55"/>
  <c r="O266" i="55"/>
  <c r="N267" i="55"/>
  <c r="O267" i="55"/>
  <c r="N268" i="55"/>
  <c r="O268" i="55"/>
  <c r="N269" i="55"/>
  <c r="O269" i="55"/>
  <c r="N270" i="55"/>
  <c r="O270" i="55"/>
  <c r="N271" i="55"/>
  <c r="O271" i="55"/>
  <c r="N272" i="55"/>
  <c r="O272" i="55"/>
  <c r="N273" i="55"/>
  <c r="O273" i="55"/>
  <c r="N274" i="55"/>
  <c r="O274" i="55"/>
  <c r="N275" i="55"/>
  <c r="O275" i="55"/>
  <c r="N276" i="55"/>
  <c r="O276" i="55"/>
  <c r="N277" i="55"/>
  <c r="O277" i="55"/>
  <c r="N278" i="55"/>
  <c r="O278" i="55"/>
  <c r="N279" i="55"/>
  <c r="O279" i="55"/>
  <c r="N280" i="55"/>
  <c r="O280" i="55"/>
  <c r="N281" i="55"/>
  <c r="O281" i="55"/>
  <c r="N282" i="55"/>
  <c r="O282" i="55"/>
  <c r="P282" i="55"/>
  <c r="N283" i="55"/>
  <c r="O283" i="55"/>
  <c r="P283" i="55"/>
  <c r="N284" i="55"/>
  <c r="O284" i="55"/>
  <c r="N285" i="55"/>
  <c r="O285" i="55"/>
  <c r="N286" i="55"/>
  <c r="O286" i="55"/>
  <c r="N287" i="55"/>
  <c r="P287" i="55"/>
  <c r="N288" i="55"/>
  <c r="P288" i="55"/>
  <c r="N289" i="55"/>
  <c r="P289" i="55"/>
  <c r="N290" i="55"/>
  <c r="O290" i="55"/>
  <c r="N291" i="55"/>
  <c r="O291" i="55"/>
  <c r="N292" i="55"/>
  <c r="O292" i="55"/>
  <c r="N293" i="55"/>
  <c r="O293" i="55"/>
  <c r="N294" i="55"/>
  <c r="O294" i="55"/>
  <c r="N295" i="55"/>
  <c r="O295" i="55"/>
  <c r="N296" i="55"/>
  <c r="O296" i="55"/>
  <c r="N297" i="55"/>
  <c r="O297" i="55"/>
  <c r="P297" i="55"/>
  <c r="N298" i="55"/>
  <c r="O298" i="55"/>
  <c r="N299" i="55"/>
  <c r="O299" i="55"/>
  <c r="N300" i="55"/>
  <c r="O300" i="55"/>
  <c r="N301" i="55"/>
  <c r="O301" i="55"/>
  <c r="N302" i="55"/>
  <c r="O302" i="55"/>
  <c r="N303" i="55"/>
  <c r="O303" i="55"/>
  <c r="N304" i="55"/>
  <c r="P304" i="55"/>
  <c r="N305" i="55"/>
  <c r="P305" i="55"/>
  <c r="N306" i="55"/>
  <c r="P306" i="55"/>
  <c r="N307" i="55"/>
  <c r="P307" i="55"/>
  <c r="N308" i="55"/>
  <c r="P308" i="55"/>
  <c r="N309" i="55"/>
  <c r="P309" i="55"/>
  <c r="N310" i="55"/>
  <c r="O310" i="55"/>
  <c r="N311" i="55"/>
  <c r="O311" i="55"/>
  <c r="N312" i="55"/>
  <c r="O312" i="55"/>
  <c r="N313" i="55"/>
  <c r="O313" i="55"/>
  <c r="N314" i="55"/>
  <c r="O314" i="55"/>
  <c r="N315" i="55"/>
  <c r="O315" i="55"/>
  <c r="N316" i="55"/>
  <c r="O316" i="55"/>
  <c r="N317" i="55"/>
  <c r="O317" i="55"/>
  <c r="P317" i="55"/>
  <c r="N318" i="55"/>
  <c r="O318" i="55"/>
  <c r="P318" i="55"/>
  <c r="N319" i="55"/>
  <c r="P319" i="55"/>
  <c r="N320" i="55"/>
  <c r="P320" i="55"/>
  <c r="N321" i="55"/>
  <c r="P321" i="55"/>
  <c r="N322" i="55"/>
  <c r="O322" i="55"/>
  <c r="N323" i="55"/>
  <c r="O323" i="55"/>
  <c r="N324" i="55"/>
  <c r="O324" i="55"/>
  <c r="N325" i="55"/>
  <c r="O325" i="55"/>
  <c r="N326" i="55"/>
  <c r="O326" i="55"/>
  <c r="N327" i="55"/>
  <c r="O327" i="55"/>
  <c r="N328" i="55"/>
  <c r="O328" i="55"/>
  <c r="N329" i="55"/>
  <c r="O329" i="55"/>
  <c r="N330" i="55"/>
  <c r="O330" i="55"/>
  <c r="N331" i="55"/>
  <c r="O331" i="55"/>
  <c r="N332" i="55"/>
  <c r="O332" i="55"/>
  <c r="N333" i="55"/>
  <c r="O333" i="55"/>
  <c r="N334" i="55"/>
  <c r="O334" i="55"/>
  <c r="N335" i="55"/>
  <c r="O335" i="55"/>
  <c r="N336" i="55"/>
  <c r="O336" i="55"/>
  <c r="N337" i="55"/>
  <c r="O337" i="55"/>
  <c r="P337" i="55"/>
  <c r="N338" i="55"/>
  <c r="O338" i="55"/>
  <c r="P338" i="55"/>
  <c r="N339" i="55"/>
  <c r="P339" i="55"/>
  <c r="N340" i="55"/>
  <c r="P340" i="55"/>
  <c r="N341" i="55"/>
  <c r="P341" i="55"/>
  <c r="N342" i="55"/>
  <c r="P342" i="55"/>
  <c r="N343" i="55"/>
  <c r="P343" i="55"/>
  <c r="N344" i="55"/>
  <c r="P344" i="55"/>
  <c r="N345" i="55"/>
  <c r="P345" i="55"/>
  <c r="N346" i="55"/>
  <c r="P346" i="55"/>
  <c r="N347" i="55"/>
  <c r="P347" i="55"/>
  <c r="N348" i="55"/>
  <c r="P348" i="55"/>
  <c r="N349" i="55"/>
  <c r="P349" i="55"/>
  <c r="N350" i="55"/>
  <c r="O350" i="55"/>
  <c r="N351" i="55"/>
  <c r="O351" i="55"/>
  <c r="N352" i="55"/>
  <c r="O352" i="55"/>
  <c r="N353" i="55"/>
  <c r="O353" i="55"/>
  <c r="N354" i="55"/>
  <c r="O354" i="55"/>
  <c r="N355" i="55"/>
  <c r="O355" i="55"/>
  <c r="N356" i="55"/>
  <c r="O356" i="55"/>
  <c r="N357" i="55"/>
  <c r="O357" i="55"/>
  <c r="P357" i="55"/>
  <c r="N358" i="55"/>
  <c r="O358" i="55"/>
  <c r="N359" i="55"/>
  <c r="O359" i="55"/>
  <c r="N360" i="55"/>
  <c r="O360" i="55"/>
  <c r="N361" i="55"/>
  <c r="O361" i="55"/>
  <c r="N362" i="55"/>
  <c r="O362" i="55"/>
  <c r="N363" i="55"/>
  <c r="O363" i="55"/>
  <c r="N364" i="55"/>
  <c r="O364" i="55"/>
  <c r="N365" i="55"/>
  <c r="O365" i="55"/>
  <c r="N366" i="55"/>
  <c r="O366" i="55"/>
  <c r="N367" i="55"/>
  <c r="O367" i="55"/>
  <c r="N368" i="55"/>
  <c r="O368" i="55"/>
  <c r="N369" i="55"/>
  <c r="P369" i="55"/>
  <c r="N370" i="55"/>
  <c r="P370" i="55"/>
  <c r="N371" i="55"/>
  <c r="P371" i="55"/>
  <c r="N372" i="55"/>
  <c r="P372" i="55"/>
  <c r="N373" i="55"/>
  <c r="P373" i="55"/>
  <c r="N374" i="55"/>
  <c r="P374" i="55"/>
  <c r="N375" i="55"/>
  <c r="P375" i="55"/>
  <c r="N376" i="55"/>
  <c r="O376" i="55"/>
  <c r="N377" i="55"/>
  <c r="O377" i="55"/>
  <c r="N378" i="55"/>
  <c r="O378" i="55"/>
  <c r="N379" i="55"/>
  <c r="O379" i="55"/>
  <c r="N380" i="55"/>
  <c r="O380" i="55"/>
  <c r="N381" i="55"/>
  <c r="O381" i="55"/>
  <c r="N382" i="55"/>
  <c r="O382" i="55"/>
  <c r="N383" i="55"/>
  <c r="O383" i="55"/>
  <c r="P383" i="55"/>
  <c r="N384" i="55"/>
  <c r="P384" i="55"/>
  <c r="N385" i="55"/>
  <c r="P385" i="55"/>
  <c r="N386" i="55"/>
  <c r="P386" i="55"/>
  <c r="N387" i="55"/>
  <c r="O387" i="55"/>
  <c r="N388" i="55"/>
  <c r="O388" i="55"/>
  <c r="N389" i="55"/>
  <c r="O389" i="55"/>
  <c r="N390" i="55"/>
  <c r="O390" i="55"/>
  <c r="N391" i="55"/>
  <c r="O391" i="55"/>
  <c r="N392" i="55"/>
  <c r="O392" i="55"/>
  <c r="P392" i="55"/>
  <c r="N393" i="55"/>
  <c r="O393" i="55"/>
  <c r="P393" i="55"/>
  <c r="N394" i="55"/>
  <c r="O394" i="55"/>
  <c r="P394" i="55"/>
  <c r="N395" i="55"/>
  <c r="P395" i="55"/>
  <c r="N396" i="55"/>
  <c r="P396" i="55"/>
  <c r="N397" i="55"/>
  <c r="P397" i="55"/>
  <c r="N398" i="55"/>
  <c r="P398" i="55"/>
  <c r="N399" i="55"/>
  <c r="P399" i="55"/>
  <c r="N400" i="55"/>
  <c r="P400" i="55"/>
  <c r="N401" i="55"/>
  <c r="O401" i="55"/>
  <c r="P401" i="55"/>
  <c r="N402" i="55"/>
  <c r="O402" i="55"/>
  <c r="P402" i="55"/>
  <c r="N403" i="55"/>
  <c r="O403" i="55"/>
  <c r="N404" i="55"/>
  <c r="O404" i="55"/>
  <c r="P404" i="55"/>
  <c r="N405" i="55"/>
  <c r="O405" i="55"/>
  <c r="P405" i="55"/>
  <c r="N406" i="55"/>
  <c r="O406" i="55"/>
  <c r="N407" i="55"/>
  <c r="O407" i="55"/>
  <c r="P407" i="55"/>
  <c r="N408" i="55"/>
  <c r="O408" i="55"/>
  <c r="N409" i="55"/>
  <c r="O409" i="55"/>
  <c r="N410" i="55"/>
  <c r="O410" i="55"/>
  <c r="P410" i="55"/>
  <c r="N411" i="55"/>
  <c r="O411" i="55"/>
  <c r="P411" i="55"/>
  <c r="N412" i="55"/>
  <c r="O412" i="55"/>
  <c r="N413" i="55"/>
  <c r="O413" i="55"/>
  <c r="P413" i="55"/>
  <c r="N414" i="55"/>
  <c r="O414" i="55"/>
  <c r="N415" i="55"/>
  <c r="O415" i="55"/>
  <c r="N416" i="55"/>
  <c r="O416" i="55"/>
  <c r="P416" i="55"/>
  <c r="N417" i="55"/>
  <c r="O417" i="55"/>
  <c r="P417" i="55"/>
  <c r="N418" i="55"/>
  <c r="O418" i="55"/>
  <c r="N419" i="55"/>
  <c r="O419" i="55"/>
  <c r="P419" i="55"/>
  <c r="N420" i="55"/>
  <c r="O420" i="55"/>
  <c r="N421" i="55"/>
  <c r="O421" i="55"/>
  <c r="N422" i="55"/>
  <c r="P422" i="55"/>
  <c r="N423" i="55"/>
  <c r="P423" i="55"/>
  <c r="N424" i="55"/>
  <c r="P424" i="55"/>
  <c r="N425" i="55"/>
  <c r="P425" i="55"/>
  <c r="N426" i="55"/>
  <c r="P426" i="55"/>
  <c r="N427" i="55"/>
  <c r="P427" i="55"/>
  <c r="N428" i="55"/>
  <c r="P428" i="55"/>
  <c r="N429" i="55"/>
  <c r="P429" i="55"/>
  <c r="N430" i="55"/>
  <c r="P430" i="55"/>
  <c r="N431" i="55"/>
  <c r="P431" i="55"/>
  <c r="N432" i="55"/>
  <c r="P432" i="55"/>
  <c r="N433" i="55"/>
  <c r="P433" i="55"/>
  <c r="N434" i="55"/>
  <c r="P434" i="55"/>
  <c r="N435" i="55"/>
  <c r="P435" i="55"/>
  <c r="N436" i="55"/>
  <c r="P436" i="55"/>
  <c r="N437" i="55"/>
  <c r="O437" i="55"/>
  <c r="N438" i="55"/>
  <c r="O438" i="55"/>
  <c r="N439" i="55"/>
  <c r="O439" i="55"/>
  <c r="N440" i="55"/>
  <c r="O440" i="55"/>
  <c r="N441" i="55"/>
  <c r="O441" i="55"/>
  <c r="N442" i="55"/>
  <c r="O442" i="55"/>
  <c r="N443" i="55"/>
  <c r="O443" i="55"/>
  <c r="N444" i="55"/>
  <c r="O444" i="55"/>
  <c r="N445" i="55"/>
  <c r="O445" i="55"/>
  <c r="N446" i="55"/>
  <c r="O446" i="55"/>
  <c r="N447" i="55"/>
  <c r="O447" i="55"/>
  <c r="N448" i="55"/>
  <c r="O448" i="55"/>
  <c r="P448" i="55"/>
  <c r="N449" i="55"/>
  <c r="O449" i="55"/>
  <c r="P449" i="55"/>
  <c r="N450" i="55"/>
  <c r="O450" i="55"/>
  <c r="P450" i="55"/>
  <c r="N451" i="55"/>
  <c r="O451" i="55"/>
  <c r="N452" i="55"/>
  <c r="O452" i="55"/>
  <c r="N453" i="55"/>
  <c r="O453" i="55"/>
  <c r="P453" i="55"/>
  <c r="N454" i="55"/>
  <c r="O454" i="55"/>
  <c r="P454" i="55"/>
  <c r="N455" i="55"/>
  <c r="O455" i="55"/>
  <c r="P455" i="55"/>
  <c r="N456" i="55"/>
  <c r="O456" i="55"/>
  <c r="N457" i="55"/>
  <c r="O457" i="55"/>
  <c r="N458" i="55"/>
  <c r="O458" i="55"/>
  <c r="N459" i="55"/>
  <c r="O459" i="55"/>
  <c r="N460" i="55"/>
  <c r="O460" i="55"/>
  <c r="N461" i="55"/>
  <c r="O461" i="55"/>
  <c r="N462" i="55"/>
  <c r="O462" i="55"/>
  <c r="N463" i="55"/>
  <c r="O463" i="55"/>
  <c r="N464" i="55"/>
  <c r="O464" i="55"/>
  <c r="N465" i="55"/>
  <c r="O465" i="55"/>
  <c r="N466" i="55"/>
  <c r="O466" i="55"/>
  <c r="N467" i="55"/>
  <c r="O467" i="55"/>
  <c r="N468" i="55"/>
  <c r="O468" i="55"/>
  <c r="P468" i="55"/>
  <c r="N469" i="55"/>
  <c r="O469" i="55"/>
  <c r="P469" i="55"/>
  <c r="N470" i="55"/>
  <c r="O470" i="55"/>
  <c r="P470" i="55"/>
  <c r="N471" i="55"/>
  <c r="O471" i="55"/>
  <c r="P471" i="55"/>
  <c r="N472" i="55"/>
  <c r="O472" i="55"/>
  <c r="P472" i="55"/>
  <c r="N473" i="55"/>
  <c r="P473" i="55"/>
  <c r="N474" i="55"/>
  <c r="P474" i="55"/>
  <c r="N475" i="55"/>
  <c r="P475" i="55"/>
  <c r="N476" i="55"/>
  <c r="P476" i="55"/>
  <c r="N477" i="55"/>
  <c r="P477" i="55"/>
  <c r="N478" i="55"/>
  <c r="P478" i="55"/>
  <c r="N479" i="55"/>
  <c r="P479" i="55"/>
  <c r="N480" i="55"/>
  <c r="O480" i="55"/>
  <c r="P480" i="55"/>
  <c r="N481" i="55"/>
  <c r="P481" i="55"/>
  <c r="N482" i="55"/>
  <c r="P482" i="55"/>
  <c r="N483" i="55"/>
  <c r="P483" i="55"/>
  <c r="N484" i="55"/>
  <c r="P484" i="55"/>
  <c r="N485" i="55"/>
  <c r="P485" i="55"/>
  <c r="N486" i="55"/>
  <c r="P486" i="55"/>
  <c r="N487" i="55"/>
  <c r="P487" i="55"/>
  <c r="N488" i="55"/>
  <c r="P488" i="55"/>
  <c r="N489" i="55"/>
  <c r="P489" i="55"/>
  <c r="N490" i="55"/>
  <c r="P490" i="55"/>
  <c r="N491" i="55"/>
  <c r="O491" i="55"/>
  <c r="N492" i="55"/>
  <c r="O492" i="55"/>
  <c r="N493" i="55"/>
  <c r="O493" i="55"/>
  <c r="N494" i="55"/>
  <c r="O494" i="55"/>
  <c r="P494" i="55"/>
  <c r="N495" i="55"/>
  <c r="O495" i="55"/>
  <c r="N496" i="55"/>
  <c r="O496" i="55"/>
  <c r="N497" i="55"/>
  <c r="O497" i="55"/>
  <c r="N498" i="55"/>
  <c r="O498" i="55"/>
  <c r="P498" i="55"/>
  <c r="N499" i="55"/>
  <c r="P499" i="55"/>
  <c r="N500" i="55"/>
  <c r="P500" i="55"/>
  <c r="N501" i="55"/>
  <c r="P501" i="55"/>
  <c r="N502" i="55"/>
  <c r="P502" i="55"/>
  <c r="N503" i="55"/>
  <c r="P503" i="55"/>
  <c r="N504" i="55"/>
  <c r="P504" i="55"/>
  <c r="N505" i="55"/>
  <c r="O505" i="55"/>
  <c r="N506" i="55"/>
  <c r="O506" i="55"/>
  <c r="N507" i="55"/>
  <c r="O507" i="55"/>
  <c r="N508" i="55"/>
  <c r="P508" i="55"/>
  <c r="N509" i="55"/>
  <c r="P509" i="55"/>
  <c r="N510" i="55"/>
  <c r="P510" i="55"/>
  <c r="N511" i="55"/>
  <c r="P511" i="55"/>
  <c r="N512" i="55"/>
  <c r="P512" i="55"/>
  <c r="N513" i="55"/>
  <c r="P513" i="55"/>
  <c r="N514" i="55"/>
  <c r="P514" i="55"/>
  <c r="N515" i="55"/>
  <c r="P515" i="55"/>
  <c r="N516" i="55"/>
  <c r="P516" i="55"/>
  <c r="N517" i="55"/>
  <c r="P517" i="55"/>
  <c r="N518" i="55"/>
  <c r="P518" i="55"/>
  <c r="N519" i="55"/>
  <c r="P519" i="55"/>
  <c r="N520" i="55"/>
  <c r="P520" i="55"/>
  <c r="N521" i="55"/>
  <c r="P521" i="55"/>
  <c r="N522" i="55"/>
  <c r="P522" i="55"/>
  <c r="N523" i="55"/>
  <c r="P523" i="55"/>
  <c r="N524" i="55"/>
  <c r="P524" i="55"/>
  <c r="N525" i="55"/>
  <c r="P525" i="55"/>
  <c r="N526" i="55"/>
  <c r="P526" i="55"/>
  <c r="N527" i="55"/>
  <c r="P527" i="55"/>
  <c r="N528" i="55"/>
  <c r="O528" i="55"/>
  <c r="P528" i="55"/>
  <c r="N529" i="55"/>
  <c r="O529" i="55"/>
  <c r="P529" i="55"/>
  <c r="N530" i="55"/>
  <c r="P530" i="55"/>
  <c r="N531" i="55"/>
  <c r="P531" i="55"/>
  <c r="N532" i="55"/>
  <c r="P532" i="55"/>
  <c r="N533" i="55"/>
  <c r="O533" i="55"/>
  <c r="N534" i="55"/>
  <c r="O534" i="55"/>
  <c r="N535" i="55"/>
  <c r="O535" i="55"/>
  <c r="N536" i="55"/>
  <c r="O536" i="55"/>
  <c r="N537" i="55"/>
  <c r="O537" i="55"/>
  <c r="N538" i="55"/>
  <c r="O538" i="55"/>
  <c r="N539" i="55"/>
  <c r="O539" i="55"/>
  <c r="N540" i="55"/>
  <c r="O540" i="55"/>
  <c r="N541" i="55"/>
  <c r="O541" i="55"/>
  <c r="N542" i="55"/>
  <c r="O542" i="55"/>
  <c r="N543" i="55"/>
  <c r="O543" i="55"/>
  <c r="N544" i="55"/>
  <c r="O544" i="55"/>
  <c r="N545" i="55"/>
  <c r="O545" i="55"/>
  <c r="N546" i="55"/>
  <c r="O546" i="55"/>
  <c r="N547" i="55"/>
  <c r="O547" i="55"/>
  <c r="N548" i="55"/>
  <c r="O548" i="55"/>
  <c r="N549" i="55"/>
  <c r="O549" i="55"/>
  <c r="N550" i="55"/>
  <c r="O550" i="55"/>
  <c r="N551" i="55"/>
  <c r="O551" i="55"/>
  <c r="N552" i="55"/>
  <c r="O552" i="55"/>
  <c r="N553" i="55"/>
  <c r="O553" i="55"/>
  <c r="N554" i="55"/>
  <c r="O554" i="55"/>
  <c r="N555" i="55"/>
  <c r="O555" i="55"/>
  <c r="N556" i="55"/>
  <c r="O556" i="55"/>
  <c r="N557" i="55"/>
  <c r="O557" i="55"/>
  <c r="N558" i="55"/>
  <c r="O558" i="55"/>
  <c r="N559" i="55"/>
  <c r="O559" i="55"/>
  <c r="N560" i="55"/>
  <c r="O560" i="55"/>
  <c r="N561" i="55"/>
  <c r="O561" i="55"/>
  <c r="N562" i="55"/>
  <c r="O562" i="55"/>
  <c r="N563" i="55"/>
  <c r="O563" i="55"/>
  <c r="N564" i="55"/>
  <c r="O564" i="55"/>
  <c r="N565" i="55"/>
  <c r="O565" i="55"/>
  <c r="N566" i="55"/>
  <c r="O566" i="55"/>
  <c r="N567" i="55"/>
  <c r="O567" i="55"/>
  <c r="N568" i="55"/>
  <c r="O568" i="55"/>
  <c r="N569" i="55"/>
  <c r="O569" i="55"/>
  <c r="N570" i="55"/>
  <c r="O570" i="55"/>
  <c r="N571" i="55"/>
  <c r="O571" i="55"/>
  <c r="N572" i="55"/>
  <c r="O572" i="55"/>
  <c r="P572" i="55"/>
  <c r="N573" i="55"/>
  <c r="O573" i="55"/>
  <c r="N574" i="55"/>
  <c r="O574" i="55"/>
  <c r="N575" i="55"/>
  <c r="O575" i="55"/>
  <c r="N576" i="55"/>
  <c r="O576" i="55"/>
  <c r="N577" i="55"/>
  <c r="O577" i="55"/>
  <c r="N578" i="55"/>
  <c r="O578" i="55"/>
  <c r="N579" i="55"/>
  <c r="O579" i="55"/>
  <c r="N580" i="55"/>
  <c r="O580" i="55"/>
  <c r="N581" i="55"/>
  <c r="O581" i="55"/>
  <c r="N582" i="55"/>
  <c r="O582" i="55"/>
  <c r="N583" i="55"/>
  <c r="O583" i="55"/>
  <c r="N584" i="55"/>
  <c r="O584" i="55"/>
  <c r="N585" i="55"/>
  <c r="O585" i="55"/>
  <c r="N586" i="55"/>
  <c r="O586" i="55"/>
  <c r="N587" i="55"/>
  <c r="O587" i="55"/>
  <c r="N588" i="55"/>
  <c r="O588" i="55"/>
  <c r="N589" i="55"/>
  <c r="O589" i="55"/>
  <c r="N590" i="55"/>
  <c r="O590" i="55"/>
  <c r="N591" i="55"/>
  <c r="O591" i="55"/>
  <c r="N592" i="55"/>
  <c r="O592" i="55"/>
  <c r="P592" i="55"/>
  <c r="N593" i="55"/>
  <c r="O593" i="55"/>
  <c r="N594" i="55"/>
  <c r="O594" i="55"/>
  <c r="N595" i="55"/>
  <c r="O595" i="55"/>
  <c r="N596" i="55"/>
  <c r="P596" i="55"/>
  <c r="N597" i="55"/>
  <c r="P597" i="55"/>
  <c r="N598" i="55"/>
  <c r="P598" i="55"/>
  <c r="N599" i="55"/>
  <c r="O599" i="55"/>
  <c r="P599" i="55"/>
  <c r="N600" i="55"/>
  <c r="O600" i="55"/>
  <c r="N601" i="55"/>
  <c r="O601" i="55"/>
  <c r="N602" i="55"/>
  <c r="O602" i="55"/>
  <c r="N603" i="55"/>
  <c r="O603" i="55"/>
  <c r="N604" i="55"/>
  <c r="O604" i="55"/>
  <c r="P604" i="55"/>
  <c r="N605" i="55"/>
  <c r="P605" i="55"/>
  <c r="N606" i="55"/>
  <c r="P606" i="55"/>
  <c r="N607" i="55"/>
  <c r="P607" i="55"/>
  <c r="N608" i="55"/>
  <c r="O608" i="55"/>
  <c r="N609" i="55"/>
  <c r="O609" i="55"/>
  <c r="N610" i="55"/>
  <c r="O610" i="55"/>
  <c r="N611" i="55"/>
  <c r="O611" i="55"/>
  <c r="N612" i="55"/>
  <c r="O612" i="55"/>
  <c r="N613" i="55"/>
  <c r="O613" i="55"/>
  <c r="N614" i="55"/>
  <c r="O614" i="55"/>
  <c r="N615" i="55"/>
  <c r="O615" i="55"/>
  <c r="P615" i="55"/>
  <c r="N616" i="55"/>
  <c r="O616" i="55"/>
  <c r="P616" i="55"/>
  <c r="N617" i="55"/>
  <c r="O617" i="55"/>
  <c r="P617" i="55"/>
  <c r="N618" i="55"/>
  <c r="P618" i="55"/>
  <c r="N619" i="55"/>
  <c r="P619" i="55"/>
  <c r="N620" i="55"/>
  <c r="P620" i="55"/>
  <c r="N621" i="55"/>
  <c r="P621" i="55"/>
  <c r="N622" i="55"/>
  <c r="P622" i="55"/>
  <c r="N623" i="55"/>
  <c r="P623" i="55"/>
  <c r="N624" i="55"/>
  <c r="O624" i="55"/>
  <c r="P624" i="55"/>
  <c r="N625" i="55"/>
  <c r="O625" i="55"/>
  <c r="P625" i="55"/>
  <c r="N626" i="55"/>
  <c r="O626" i="55"/>
  <c r="P626" i="55"/>
  <c r="N627" i="55"/>
  <c r="P627" i="55"/>
  <c r="N628" i="55"/>
  <c r="P628" i="55"/>
  <c r="N629" i="55"/>
  <c r="P629" i="55"/>
  <c r="N630" i="55"/>
  <c r="O630" i="55"/>
  <c r="N631" i="55"/>
  <c r="O631" i="55"/>
  <c r="N632" i="55"/>
  <c r="O632" i="55"/>
  <c r="N633" i="55"/>
  <c r="P633" i="55"/>
  <c r="N634" i="55"/>
  <c r="P634" i="55"/>
  <c r="N635" i="55"/>
  <c r="P635" i="55"/>
  <c r="N636" i="55"/>
  <c r="P636" i="55"/>
  <c r="N637" i="55"/>
  <c r="O637" i="55"/>
  <c r="P637" i="55"/>
  <c r="N638" i="55"/>
  <c r="O638" i="55"/>
  <c r="P638" i="55"/>
  <c r="N639" i="55"/>
  <c r="P639" i="55"/>
  <c r="N640" i="55"/>
  <c r="P640" i="55"/>
  <c r="N641" i="55"/>
  <c r="P641" i="55"/>
  <c r="N642" i="55"/>
  <c r="P642" i="55"/>
  <c r="N643" i="55"/>
  <c r="P643" i="55"/>
  <c r="N644" i="55"/>
  <c r="P644" i="55"/>
  <c r="N645" i="55"/>
  <c r="P645" i="55"/>
  <c r="N646" i="55"/>
  <c r="P646" i="55"/>
  <c r="N647" i="55"/>
  <c r="P647" i="55"/>
  <c r="N648" i="55"/>
  <c r="P648" i="55"/>
  <c r="N649" i="55"/>
  <c r="P649" i="55"/>
  <c r="N650" i="55"/>
  <c r="P650" i="55"/>
  <c r="N651" i="55"/>
  <c r="P651" i="55"/>
  <c r="N652" i="55"/>
  <c r="P652" i="55"/>
  <c r="N653" i="55"/>
  <c r="O653" i="55"/>
  <c r="N654" i="55"/>
  <c r="O654" i="55"/>
  <c r="N655" i="55"/>
  <c r="O655" i="55"/>
  <c r="N656" i="55"/>
  <c r="P656" i="55"/>
  <c r="N657" i="55"/>
  <c r="P657" i="55"/>
  <c r="N658" i="55"/>
  <c r="P658" i="55"/>
  <c r="N659" i="55"/>
  <c r="P659" i="55"/>
  <c r="N660" i="55"/>
  <c r="O660" i="55"/>
  <c r="P660" i="55"/>
  <c r="N661" i="55"/>
  <c r="O661" i="55"/>
  <c r="P661" i="55"/>
  <c r="N662" i="55"/>
  <c r="P662" i="55"/>
  <c r="N663" i="55"/>
  <c r="P663" i="55"/>
  <c r="N664" i="55"/>
  <c r="P664" i="55"/>
  <c r="N665" i="55"/>
  <c r="P665" i="55"/>
  <c r="N666" i="55"/>
  <c r="P666" i="55"/>
  <c r="N667" i="55"/>
  <c r="P667" i="55"/>
  <c r="N668" i="55"/>
  <c r="O668" i="55"/>
  <c r="N669" i="55"/>
  <c r="O669" i="55"/>
  <c r="N670" i="55"/>
  <c r="O670" i="55"/>
  <c r="N671" i="55"/>
  <c r="O671" i="55"/>
  <c r="N672" i="55"/>
  <c r="O672" i="55"/>
  <c r="P672" i="55"/>
  <c r="N673" i="55"/>
  <c r="P673" i="55"/>
  <c r="N674" i="55"/>
  <c r="P674" i="55"/>
  <c r="N675" i="55"/>
  <c r="P675" i="55"/>
  <c r="N676" i="55"/>
  <c r="P676" i="55"/>
  <c r="N677" i="55"/>
  <c r="P677" i="55"/>
  <c r="N678" i="55"/>
  <c r="O678" i="55"/>
  <c r="N679" i="55"/>
  <c r="O679" i="55"/>
  <c r="N680" i="55"/>
  <c r="O680" i="55"/>
  <c r="N681" i="55"/>
  <c r="O681" i="55"/>
  <c r="N682" i="55"/>
  <c r="O682" i="55"/>
  <c r="N683" i="55"/>
  <c r="O683" i="55"/>
  <c r="P683" i="55"/>
  <c r="N684" i="55"/>
  <c r="O684" i="55"/>
  <c r="P684" i="55"/>
  <c r="N685" i="55"/>
  <c r="O685" i="55"/>
  <c r="P685" i="55"/>
  <c r="N686" i="55"/>
  <c r="O686" i="55"/>
  <c r="P686" i="55"/>
  <c r="N687" i="55"/>
  <c r="O687" i="55"/>
  <c r="N688" i="55"/>
  <c r="O688" i="55"/>
  <c r="P688" i="55"/>
  <c r="N689" i="55"/>
  <c r="O689" i="55"/>
  <c r="P689" i="55"/>
  <c r="N690" i="55"/>
  <c r="O690" i="55"/>
  <c r="N691" i="55"/>
  <c r="O691" i="55"/>
  <c r="P691" i="55"/>
  <c r="N692" i="55"/>
  <c r="O692" i="55"/>
  <c r="N693" i="55"/>
  <c r="O693" i="55"/>
  <c r="N694" i="55"/>
  <c r="P694" i="55"/>
  <c r="N695" i="55"/>
  <c r="P695" i="55"/>
  <c r="N696" i="55"/>
  <c r="P696" i="55"/>
  <c r="N697" i="55"/>
  <c r="P697" i="55"/>
  <c r="N698" i="55"/>
  <c r="P698" i="55"/>
  <c r="N699" i="55"/>
  <c r="P699" i="55"/>
  <c r="N700" i="55"/>
  <c r="P700" i="55"/>
  <c r="N701" i="55"/>
  <c r="P701" i="55"/>
  <c r="N702" i="55"/>
  <c r="P702" i="55"/>
  <c r="N703" i="55"/>
  <c r="O703" i="55"/>
  <c r="N704" i="55"/>
  <c r="O704" i="55"/>
  <c r="N705" i="55"/>
  <c r="O705" i="55"/>
  <c r="N706" i="55"/>
  <c r="O706" i="55"/>
  <c r="N707" i="55"/>
  <c r="O707" i="55"/>
  <c r="N708" i="55"/>
  <c r="O708" i="55"/>
  <c r="N709" i="55"/>
  <c r="O709" i="55"/>
  <c r="N710" i="55"/>
  <c r="O710" i="55"/>
  <c r="N711" i="55"/>
  <c r="O711" i="55"/>
  <c r="N712" i="55"/>
  <c r="O712" i="55"/>
  <c r="N713" i="55"/>
  <c r="O713" i="55"/>
  <c r="N714" i="55"/>
  <c r="O714" i="55"/>
  <c r="N715" i="55"/>
  <c r="O715" i="55"/>
  <c r="N716" i="55"/>
  <c r="O716" i="55"/>
  <c r="N717" i="55"/>
  <c r="O717" i="55"/>
  <c r="P717" i="55"/>
  <c r="N718" i="55"/>
  <c r="O718" i="55"/>
  <c r="P718" i="55"/>
  <c r="N719" i="55"/>
  <c r="O719" i="55"/>
  <c r="P719" i="55"/>
  <c r="N720" i="55"/>
  <c r="O720" i="55"/>
  <c r="P720" i="55"/>
  <c r="N721" i="55"/>
  <c r="O721" i="55"/>
  <c r="P721" i="55"/>
  <c r="N722" i="55"/>
  <c r="O722" i="55"/>
  <c r="P722" i="55"/>
  <c r="N723" i="55"/>
  <c r="O723" i="55"/>
  <c r="P723" i="55"/>
  <c r="N724" i="55"/>
  <c r="O724" i="55"/>
  <c r="P724" i="55"/>
  <c r="N725" i="55"/>
  <c r="P725" i="55"/>
  <c r="N726" i="55"/>
  <c r="O726" i="55"/>
  <c r="N727" i="55"/>
  <c r="O727" i="55"/>
  <c r="N728" i="55"/>
  <c r="O728" i="55"/>
  <c r="P728" i="55"/>
  <c r="N729" i="55"/>
  <c r="O729" i="55"/>
  <c r="P729" i="55"/>
  <c r="N730" i="55"/>
  <c r="O730" i="55"/>
  <c r="P730" i="55"/>
  <c r="N731" i="55"/>
  <c r="O731" i="55"/>
  <c r="P731" i="55"/>
  <c r="N732" i="55"/>
  <c r="O732" i="55"/>
  <c r="P732" i="55"/>
  <c r="N733" i="55"/>
  <c r="O733" i="55"/>
  <c r="P733" i="55"/>
  <c r="N734" i="55"/>
  <c r="O734" i="55"/>
  <c r="P734" i="55"/>
  <c r="N735" i="55"/>
  <c r="O735" i="55"/>
  <c r="P735" i="55"/>
  <c r="N736" i="55"/>
  <c r="O736" i="55"/>
  <c r="N737" i="55"/>
  <c r="O737" i="55"/>
  <c r="N738" i="55"/>
  <c r="O738" i="55"/>
  <c r="N739" i="55"/>
  <c r="O739" i="55"/>
  <c r="N740" i="55"/>
  <c r="O740" i="55"/>
  <c r="N741" i="55"/>
  <c r="O741" i="55"/>
  <c r="P741" i="55"/>
  <c r="N742" i="55"/>
  <c r="O742" i="55"/>
  <c r="P742" i="55"/>
  <c r="N743" i="55"/>
  <c r="O743" i="55"/>
  <c r="P743" i="55"/>
  <c r="N744" i="55"/>
  <c r="O744" i="55"/>
  <c r="P744" i="55"/>
  <c r="N745" i="55"/>
  <c r="O745" i="55"/>
  <c r="P745" i="55"/>
  <c r="N746" i="55"/>
  <c r="O746" i="55"/>
  <c r="P746" i="55"/>
  <c r="N747" i="55"/>
  <c r="P747" i="55"/>
  <c r="N748" i="55"/>
  <c r="P748" i="55"/>
  <c r="N749" i="55"/>
  <c r="P749" i="55"/>
  <c r="N750" i="55"/>
  <c r="P750" i="55"/>
  <c r="N751" i="55"/>
  <c r="P751" i="55"/>
  <c r="N752" i="55"/>
  <c r="P752" i="55"/>
  <c r="N753" i="55"/>
  <c r="P753" i="55"/>
  <c r="N754" i="55"/>
  <c r="P754" i="55"/>
  <c r="N755" i="55"/>
  <c r="P755" i="55"/>
  <c r="N756" i="55"/>
  <c r="P756" i="55"/>
  <c r="N757" i="55"/>
  <c r="P757" i="55"/>
  <c r="N758" i="55"/>
  <c r="P758" i="55"/>
  <c r="N759" i="55"/>
  <c r="P759" i="55"/>
  <c r="N760" i="55"/>
  <c r="P760" i="55"/>
  <c r="N761" i="55"/>
  <c r="P761" i="55"/>
  <c r="N762" i="55"/>
  <c r="P762" i="55"/>
  <c r="N763" i="55"/>
  <c r="P763" i="55"/>
  <c r="N764" i="55"/>
  <c r="P764" i="55"/>
  <c r="N765" i="55"/>
  <c r="P765" i="55"/>
  <c r="N766" i="55"/>
  <c r="P766" i="55"/>
  <c r="N767" i="55"/>
  <c r="P767" i="55"/>
  <c r="N768" i="55"/>
  <c r="P768" i="55"/>
  <c r="N769" i="55"/>
  <c r="P769" i="55"/>
  <c r="N770" i="55"/>
  <c r="P770" i="55"/>
  <c r="N771" i="55"/>
  <c r="P771" i="55"/>
  <c r="N772" i="55"/>
  <c r="P772" i="55"/>
  <c r="N773" i="55"/>
  <c r="P773" i="55"/>
  <c r="N774" i="55"/>
  <c r="O774" i="55"/>
  <c r="N775" i="55"/>
  <c r="O775" i="55"/>
  <c r="N776" i="55"/>
  <c r="O776" i="55"/>
  <c r="N777" i="55"/>
  <c r="O777" i="55"/>
  <c r="N778" i="55"/>
  <c r="O778" i="55"/>
  <c r="N779" i="55"/>
  <c r="O779" i="55"/>
  <c r="N780" i="55"/>
  <c r="O780" i="55"/>
  <c r="N781" i="55"/>
  <c r="O781" i="55"/>
  <c r="N782" i="55"/>
  <c r="O782" i="55"/>
  <c r="N783" i="55"/>
  <c r="O783" i="55"/>
  <c r="N784" i="55"/>
  <c r="O784" i="55"/>
  <c r="N785" i="55"/>
  <c r="O785" i="55"/>
  <c r="N786" i="55"/>
  <c r="O786" i="55"/>
  <c r="N787" i="55"/>
  <c r="O787" i="55"/>
  <c r="N788" i="55"/>
  <c r="O788" i="55"/>
  <c r="N789" i="55"/>
  <c r="O789" i="55"/>
  <c r="N790" i="55"/>
  <c r="O790" i="55"/>
  <c r="P790" i="55"/>
  <c r="N791" i="55"/>
  <c r="P791" i="55"/>
  <c r="N792" i="55"/>
  <c r="P792" i="55"/>
  <c r="N793" i="55"/>
  <c r="P793" i="55"/>
  <c r="N794" i="55"/>
  <c r="P794" i="55"/>
  <c r="N795" i="55"/>
  <c r="P795" i="55"/>
  <c r="N796" i="55"/>
  <c r="O796" i="55"/>
  <c r="P796" i="55"/>
  <c r="N797" i="55"/>
  <c r="O797" i="55"/>
  <c r="P797" i="55"/>
  <c r="N798" i="55"/>
  <c r="O798" i="55"/>
  <c r="N799" i="55"/>
  <c r="O799" i="55"/>
  <c r="P799" i="55"/>
  <c r="N800" i="55"/>
  <c r="O800" i="55"/>
  <c r="P800" i="55"/>
  <c r="N801" i="55"/>
  <c r="O801" i="55"/>
  <c r="N802" i="55"/>
  <c r="O802" i="55"/>
  <c r="P802" i="55"/>
  <c r="N803" i="55"/>
  <c r="O803" i="55"/>
  <c r="N804" i="55"/>
  <c r="O804" i="55"/>
  <c r="N805" i="55"/>
  <c r="P805" i="55"/>
  <c r="N806" i="55"/>
  <c r="P806" i="55"/>
  <c r="N807" i="55"/>
  <c r="P807" i="55"/>
  <c r="N808" i="55"/>
  <c r="O808" i="55"/>
  <c r="N809" i="55"/>
  <c r="O809" i="55"/>
  <c r="N810" i="55"/>
  <c r="O810" i="55"/>
  <c r="N811" i="55"/>
  <c r="O811" i="55"/>
  <c r="N812" i="55"/>
  <c r="O812" i="55"/>
  <c r="N813" i="55"/>
  <c r="O813" i="55"/>
  <c r="N814" i="55"/>
  <c r="O814" i="55"/>
  <c r="N815" i="55"/>
  <c r="O815" i="55"/>
  <c r="N816" i="55"/>
  <c r="O816" i="55"/>
  <c r="N817" i="55"/>
  <c r="O817" i="55"/>
  <c r="N818" i="55"/>
  <c r="O818" i="55"/>
  <c r="N819" i="55"/>
  <c r="O819" i="55"/>
  <c r="P819" i="55"/>
  <c r="N820" i="55"/>
  <c r="O820" i="55"/>
  <c r="N821" i="55"/>
  <c r="O821" i="55"/>
  <c r="N822" i="55"/>
  <c r="O822" i="55"/>
  <c r="N823" i="55"/>
  <c r="O823" i="55"/>
  <c r="N824" i="55"/>
  <c r="O824" i="55"/>
  <c r="N825" i="55"/>
  <c r="O825" i="55"/>
  <c r="N826" i="55"/>
  <c r="O826" i="55"/>
  <c r="N827" i="55"/>
  <c r="O827" i="55"/>
  <c r="N828" i="55"/>
  <c r="O828" i="55"/>
  <c r="N829" i="55"/>
  <c r="O829" i="55"/>
  <c r="P829" i="55"/>
  <c r="N830" i="55"/>
  <c r="O830" i="55"/>
  <c r="P830" i="55"/>
  <c r="N831" i="55"/>
  <c r="O831" i="55"/>
  <c r="P831" i="55"/>
  <c r="N832" i="55"/>
  <c r="O832" i="55"/>
  <c r="P832" i="55"/>
  <c r="N833" i="55"/>
  <c r="O833" i="55"/>
  <c r="P833" i="55"/>
  <c r="N834" i="55"/>
  <c r="O834" i="55"/>
  <c r="P834" i="55"/>
  <c r="N835" i="55"/>
  <c r="O835" i="55"/>
  <c r="P835" i="55"/>
  <c r="N836" i="55"/>
  <c r="O836" i="55"/>
  <c r="N837" i="55"/>
  <c r="O837" i="55"/>
  <c r="P837" i="55"/>
  <c r="N838" i="55"/>
  <c r="O838" i="55"/>
  <c r="P838" i="55"/>
  <c r="N839" i="55"/>
  <c r="O839" i="55"/>
  <c r="N840" i="55"/>
  <c r="O840" i="55"/>
  <c r="N841" i="55"/>
  <c r="O841" i="55"/>
  <c r="N842" i="55"/>
  <c r="O842" i="55"/>
  <c r="N843" i="55"/>
  <c r="O843" i="55"/>
  <c r="N844" i="55"/>
  <c r="O844" i="55"/>
  <c r="N845" i="55"/>
  <c r="O845" i="55"/>
  <c r="P845" i="55"/>
  <c r="N846" i="55"/>
  <c r="O846" i="55"/>
  <c r="N847" i="55"/>
  <c r="O847" i="55"/>
  <c r="N848" i="55"/>
  <c r="O848" i="55"/>
  <c r="N849" i="55"/>
  <c r="O849" i="55"/>
  <c r="P849" i="55"/>
  <c r="N850" i="55"/>
  <c r="O850" i="55"/>
  <c r="P850" i="55"/>
  <c r="N851" i="55"/>
  <c r="O851" i="55"/>
  <c r="N852" i="55"/>
  <c r="O852" i="55"/>
  <c r="N853" i="55"/>
  <c r="O853" i="55"/>
  <c r="N854" i="55"/>
  <c r="O854" i="55"/>
  <c r="N855" i="55"/>
  <c r="O855" i="55"/>
  <c r="N856" i="55"/>
  <c r="O856" i="55"/>
  <c r="N857" i="55"/>
  <c r="O857" i="55"/>
  <c r="N858" i="55"/>
  <c r="O858" i="55"/>
  <c r="N859" i="55"/>
  <c r="P859" i="55"/>
  <c r="N860" i="55"/>
  <c r="P860" i="55"/>
  <c r="N861" i="55"/>
  <c r="P861" i="55"/>
  <c r="N862" i="55"/>
  <c r="P862" i="55"/>
  <c r="N863" i="55"/>
  <c r="P863" i="55"/>
  <c r="N864" i="55"/>
  <c r="P864" i="55"/>
  <c r="N865" i="55"/>
  <c r="P865" i="55"/>
  <c r="N866" i="55"/>
  <c r="O866" i="55"/>
  <c r="N867" i="55"/>
  <c r="O867" i="55"/>
  <c r="N868" i="55"/>
  <c r="O868" i="55"/>
  <c r="N869" i="55"/>
  <c r="O869" i="55"/>
  <c r="N870" i="55"/>
  <c r="O870" i="55"/>
  <c r="N871" i="55"/>
  <c r="O871" i="55"/>
  <c r="N872" i="55"/>
  <c r="O872" i="55"/>
  <c r="N873" i="55"/>
  <c r="O873" i="55"/>
  <c r="N874" i="55"/>
  <c r="O874" i="55"/>
  <c r="N875" i="55"/>
  <c r="O875" i="55"/>
  <c r="N876" i="55"/>
  <c r="O876" i="55"/>
  <c r="N877" i="55"/>
  <c r="P877" i="55"/>
  <c r="N878" i="55"/>
  <c r="P878" i="55"/>
  <c r="N879" i="55"/>
  <c r="P879" i="55"/>
  <c r="N880" i="55"/>
  <c r="P880" i="55"/>
  <c r="N881" i="55"/>
  <c r="P881" i="55"/>
  <c r="N882" i="55"/>
  <c r="O882" i="55"/>
  <c r="P882" i="55"/>
  <c r="N883" i="55"/>
  <c r="O883" i="55"/>
  <c r="P883" i="55"/>
  <c r="N884" i="55"/>
  <c r="P884" i="55"/>
  <c r="N885" i="55"/>
  <c r="P885" i="55"/>
  <c r="N886" i="55"/>
  <c r="P886" i="55"/>
  <c r="N887" i="55"/>
  <c r="P887" i="55"/>
  <c r="N888" i="55"/>
  <c r="P888" i="55"/>
  <c r="N889" i="55"/>
  <c r="P889" i="55"/>
  <c r="N890" i="55"/>
  <c r="O890" i="55"/>
  <c r="P890" i="55"/>
  <c r="N891" i="55"/>
  <c r="P891" i="55"/>
  <c r="N892" i="55"/>
  <c r="P892" i="55"/>
  <c r="N893" i="55"/>
  <c r="P893" i="55"/>
  <c r="N894" i="55"/>
  <c r="P894" i="55"/>
  <c r="N895" i="55"/>
  <c r="P895" i="55"/>
  <c r="N896" i="55"/>
  <c r="O896" i="55"/>
  <c r="N897" i="55"/>
  <c r="O897" i="55"/>
  <c r="N898" i="55"/>
  <c r="O898" i="55"/>
  <c r="N899" i="55"/>
  <c r="O899" i="55"/>
  <c r="N900" i="55"/>
  <c r="O900" i="55"/>
  <c r="N901" i="55"/>
  <c r="O901" i="55"/>
  <c r="P901" i="55"/>
  <c r="N902" i="55"/>
  <c r="O902" i="55"/>
  <c r="P902" i="55"/>
  <c r="N903" i="55"/>
  <c r="O903" i="55"/>
  <c r="P903" i="55"/>
  <c r="N904" i="55"/>
  <c r="O904" i="55"/>
  <c r="P904" i="55"/>
  <c r="N905" i="55"/>
  <c r="O905" i="55"/>
  <c r="N906" i="55"/>
  <c r="O906" i="55"/>
  <c r="P906" i="55"/>
  <c r="N907" i="55"/>
  <c r="O907" i="55"/>
  <c r="P907" i="55"/>
  <c r="N908" i="55"/>
  <c r="O908" i="55"/>
  <c r="N909" i="55"/>
  <c r="O909" i="55"/>
  <c r="P909" i="55"/>
  <c r="N910" i="55"/>
  <c r="O910" i="55"/>
  <c r="N911" i="55"/>
  <c r="O911" i="55"/>
  <c r="N912" i="55"/>
  <c r="P912" i="55"/>
  <c r="N913" i="55"/>
  <c r="P913" i="55"/>
  <c r="N914" i="55"/>
  <c r="P914" i="55"/>
  <c r="N915" i="55"/>
  <c r="P915" i="55"/>
  <c r="N916" i="55"/>
  <c r="P916" i="55"/>
  <c r="N917" i="55"/>
  <c r="O917" i="55"/>
  <c r="N918" i="55"/>
  <c r="O918" i="55"/>
  <c r="N919" i="55"/>
  <c r="O919" i="55"/>
  <c r="N920" i="55"/>
  <c r="O920" i="55"/>
  <c r="N921" i="55"/>
  <c r="O921" i="55"/>
  <c r="N922" i="55"/>
  <c r="O922" i="55"/>
  <c r="N923" i="55"/>
  <c r="O923" i="55"/>
  <c r="N924" i="55"/>
  <c r="O924" i="55"/>
  <c r="N925" i="55"/>
  <c r="O925" i="55"/>
  <c r="N926" i="55"/>
  <c r="O926" i="55"/>
  <c r="N927" i="55"/>
  <c r="O927" i="55"/>
  <c r="N928" i="55"/>
  <c r="O928" i="55"/>
  <c r="N929" i="55"/>
  <c r="O929" i="55"/>
  <c r="N930" i="55"/>
  <c r="O930" i="55"/>
  <c r="P930" i="55"/>
  <c r="N931" i="55"/>
  <c r="O931" i="55"/>
  <c r="P931" i="55"/>
  <c r="N932" i="55"/>
  <c r="O932" i="55"/>
  <c r="P932" i="55"/>
  <c r="N933" i="55"/>
  <c r="O933" i="55"/>
  <c r="P933" i="55"/>
  <c r="N934" i="55"/>
  <c r="O934" i="55"/>
  <c r="N935" i="55"/>
  <c r="O935" i="55"/>
  <c r="P935" i="55"/>
  <c r="N936" i="55"/>
  <c r="O936" i="55"/>
  <c r="N937" i="55"/>
  <c r="O937" i="55"/>
  <c r="N938" i="55"/>
  <c r="O938" i="55"/>
  <c r="N939" i="55"/>
  <c r="O939" i="55"/>
  <c r="N940" i="55"/>
  <c r="O940" i="55"/>
  <c r="N941" i="55"/>
  <c r="O941" i="55"/>
  <c r="N942" i="55"/>
  <c r="O942" i="55"/>
  <c r="N943" i="55"/>
  <c r="O943" i="55"/>
  <c r="N944" i="55"/>
  <c r="O944" i="55"/>
  <c r="N945" i="55"/>
  <c r="O945" i="55"/>
  <c r="N946" i="55"/>
  <c r="O946" i="55"/>
  <c r="N947" i="55"/>
  <c r="O947" i="55"/>
  <c r="N948" i="55"/>
  <c r="O948" i="55"/>
  <c r="N949" i="55"/>
  <c r="O949" i="55"/>
  <c r="N950" i="55"/>
  <c r="O950" i="55"/>
  <c r="N951" i="55"/>
  <c r="O951" i="55"/>
  <c r="N952" i="55"/>
  <c r="O952" i="55"/>
  <c r="N953" i="55"/>
  <c r="O953" i="55"/>
  <c r="N954" i="55"/>
  <c r="O954" i="55"/>
  <c r="N955" i="55"/>
  <c r="O955" i="55"/>
  <c r="N956" i="55"/>
  <c r="O956" i="55"/>
  <c r="N957" i="55"/>
  <c r="O957" i="55"/>
  <c r="N958" i="55"/>
  <c r="O958" i="55"/>
  <c r="N959" i="55"/>
  <c r="O959" i="55"/>
  <c r="N960" i="55"/>
  <c r="O960" i="55"/>
  <c r="N961" i="55"/>
  <c r="O961" i="55"/>
  <c r="N962" i="55"/>
  <c r="O962" i="55"/>
  <c r="N963" i="55"/>
  <c r="O963" i="55"/>
  <c r="O10" i="55"/>
  <c r="P10" i="55"/>
  <c r="N10" i="55"/>
  <c r="U46" i="57" l="1"/>
  <c r="U25" i="57" l="1"/>
  <c r="U17" i="57"/>
  <c r="U18" i="57"/>
  <c r="U20" i="57"/>
  <c r="U12" i="57"/>
  <c r="U13" i="57"/>
  <c r="U14" i="57"/>
  <c r="U15" i="57"/>
  <c r="U16" i="57"/>
  <c r="U23" i="57"/>
  <c r="U22" i="57" s="1"/>
  <c r="U27" i="57"/>
  <c r="U28" i="57"/>
  <c r="U29" i="57"/>
  <c r="U30" i="57"/>
  <c r="U31" i="57"/>
  <c r="U32" i="57"/>
  <c r="U33" i="57"/>
  <c r="U34" i="57"/>
  <c r="U35" i="57"/>
  <c r="U36" i="57"/>
  <c r="U37" i="57"/>
  <c r="U38" i="57"/>
  <c r="U39" i="57"/>
  <c r="U40" i="57"/>
  <c r="U41" i="57"/>
  <c r="U42" i="57"/>
  <c r="U43" i="57"/>
  <c r="U44" i="57"/>
  <c r="U45" i="57"/>
  <c r="U48" i="57"/>
  <c r="U49" i="57"/>
  <c r="U50" i="57"/>
  <c r="U52" i="57"/>
  <c r="U51" i="57" s="1"/>
  <c r="U47" i="57" s="1"/>
  <c r="U55" i="57"/>
  <c r="U56" i="57"/>
  <c r="U57" i="57"/>
  <c r="U59" i="57"/>
  <c r="U58" i="57" s="1"/>
  <c r="U54" i="57" s="1"/>
  <c r="U61" i="57"/>
  <c r="U62" i="57"/>
  <c r="T63" i="57"/>
  <c r="T54" i="57"/>
  <c r="T58" i="57"/>
  <c r="T59" i="57"/>
  <c r="T47" i="57"/>
  <c r="T51" i="57"/>
  <c r="T52" i="57"/>
  <c r="T11" i="57"/>
  <c r="T22" i="57"/>
  <c r="T23" i="57"/>
  <c r="C80" i="57"/>
  <c r="AC74" i="57"/>
  <c r="AB74" i="57"/>
  <c r="AA74" i="57"/>
  <c r="Z74" i="57"/>
  <c r="Y74" i="57"/>
  <c r="X74" i="57"/>
  <c r="W74" i="57"/>
  <c r="V74" i="57"/>
  <c r="AD73" i="57"/>
  <c r="AD72" i="57"/>
  <c r="AD74" i="57" s="1"/>
  <c r="J62" i="57"/>
  <c r="L62" i="57" s="1"/>
  <c r="N62" i="57" s="1"/>
  <c r="P62" i="57" s="1"/>
  <c r="R62" i="57" s="1"/>
  <c r="T62" i="57" s="1"/>
  <c r="F62" i="57"/>
  <c r="H62" i="57" s="1"/>
  <c r="S61" i="57"/>
  <c r="Q61" i="57"/>
  <c r="O61" i="57"/>
  <c r="M61" i="57"/>
  <c r="K61" i="57"/>
  <c r="I61" i="57"/>
  <c r="G61" i="57"/>
  <c r="E61" i="57"/>
  <c r="D61" i="57"/>
  <c r="F61" i="57" s="1"/>
  <c r="H61" i="57" s="1"/>
  <c r="J61" i="57" s="1"/>
  <c r="L61" i="57" s="1"/>
  <c r="N61" i="57" s="1"/>
  <c r="P61" i="57" s="1"/>
  <c r="R61" i="57" s="1"/>
  <c r="T61" i="57" s="1"/>
  <c r="C61" i="57"/>
  <c r="J60" i="57"/>
  <c r="L60" i="57" s="1"/>
  <c r="N60" i="57" s="1"/>
  <c r="P60" i="57" s="1"/>
  <c r="R60" i="57" s="1"/>
  <c r="F60" i="57"/>
  <c r="H60" i="57" s="1"/>
  <c r="S59" i="57"/>
  <c r="Q59" i="57"/>
  <c r="O59" i="57"/>
  <c r="M59" i="57"/>
  <c r="K59" i="57"/>
  <c r="I59" i="57"/>
  <c r="G59" i="57"/>
  <c r="E59" i="57"/>
  <c r="D59" i="57"/>
  <c r="F59" i="57" s="1"/>
  <c r="H59" i="57" s="1"/>
  <c r="J59" i="57" s="1"/>
  <c r="L59" i="57" s="1"/>
  <c r="N59" i="57" s="1"/>
  <c r="P59" i="57" s="1"/>
  <c r="R59" i="57" s="1"/>
  <c r="C59" i="57"/>
  <c r="S58" i="57"/>
  <c r="Q58" i="57"/>
  <c r="O58" i="57"/>
  <c r="M58" i="57"/>
  <c r="K58" i="57"/>
  <c r="I58" i="57"/>
  <c r="G58" i="57"/>
  <c r="E58" i="57"/>
  <c r="D58" i="57"/>
  <c r="F58" i="57" s="1"/>
  <c r="H58" i="57" s="1"/>
  <c r="J58" i="57" s="1"/>
  <c r="L58" i="57" s="1"/>
  <c r="N58" i="57" s="1"/>
  <c r="P58" i="57" s="1"/>
  <c r="R58" i="57" s="1"/>
  <c r="C58" i="57"/>
  <c r="J57" i="57"/>
  <c r="L57" i="57" s="1"/>
  <c r="N57" i="57" s="1"/>
  <c r="P57" i="57" s="1"/>
  <c r="R57" i="57" s="1"/>
  <c r="T57" i="57" s="1"/>
  <c r="F57" i="57"/>
  <c r="H57" i="57" s="1"/>
  <c r="S56" i="57"/>
  <c r="Q56" i="57"/>
  <c r="O56" i="57"/>
  <c r="M56" i="57"/>
  <c r="K56" i="57"/>
  <c r="I56" i="57"/>
  <c r="G56" i="57"/>
  <c r="E56" i="57"/>
  <c r="D56" i="57"/>
  <c r="F56" i="57" s="1"/>
  <c r="H56" i="57" s="1"/>
  <c r="J56" i="57" s="1"/>
  <c r="L56" i="57" s="1"/>
  <c r="N56" i="57" s="1"/>
  <c r="P56" i="57" s="1"/>
  <c r="R56" i="57" s="1"/>
  <c r="T56" i="57" s="1"/>
  <c r="C56" i="57"/>
  <c r="S55" i="57"/>
  <c r="Q55" i="57"/>
  <c r="O55" i="57"/>
  <c r="M55" i="57"/>
  <c r="K55" i="57"/>
  <c r="I55" i="57"/>
  <c r="G55" i="57"/>
  <c r="E55" i="57"/>
  <c r="D55" i="57"/>
  <c r="F55" i="57" s="1"/>
  <c r="H55" i="57" s="1"/>
  <c r="J55" i="57" s="1"/>
  <c r="L55" i="57" s="1"/>
  <c r="N55" i="57" s="1"/>
  <c r="P55" i="57" s="1"/>
  <c r="R55" i="57" s="1"/>
  <c r="T55" i="57" s="1"/>
  <c r="C55" i="57"/>
  <c r="S54" i="57"/>
  <c r="Q54" i="57"/>
  <c r="O54" i="57"/>
  <c r="M54" i="57"/>
  <c r="K54" i="57"/>
  <c r="I54" i="57"/>
  <c r="G54" i="57"/>
  <c r="E54" i="57"/>
  <c r="D54" i="57"/>
  <c r="F54" i="57" s="1"/>
  <c r="H54" i="57" s="1"/>
  <c r="J54" i="57" s="1"/>
  <c r="L54" i="57" s="1"/>
  <c r="N54" i="57" s="1"/>
  <c r="P54" i="57" s="1"/>
  <c r="R54" i="57" s="1"/>
  <c r="C54" i="57"/>
  <c r="J53" i="57"/>
  <c r="L53" i="57" s="1"/>
  <c r="N53" i="57" s="1"/>
  <c r="P53" i="57" s="1"/>
  <c r="R53" i="57" s="1"/>
  <c r="F53" i="57"/>
  <c r="H53" i="57" s="1"/>
  <c r="S52" i="57"/>
  <c r="S51" i="57" s="1"/>
  <c r="Q52" i="57"/>
  <c r="Q51" i="57" s="1"/>
  <c r="O52" i="57"/>
  <c r="O51" i="57" s="1"/>
  <c r="M52" i="57"/>
  <c r="M51" i="57" s="1"/>
  <c r="K52" i="57"/>
  <c r="I52" i="57"/>
  <c r="G52" i="57"/>
  <c r="E52" i="57"/>
  <c r="D52" i="57"/>
  <c r="F52" i="57" s="1"/>
  <c r="H52" i="57" s="1"/>
  <c r="J52" i="57" s="1"/>
  <c r="L52" i="57" s="1"/>
  <c r="N52" i="57" s="1"/>
  <c r="P52" i="57" s="1"/>
  <c r="R52" i="57" s="1"/>
  <c r="K51" i="57"/>
  <c r="I51" i="57"/>
  <c r="G51" i="57"/>
  <c r="E51" i="57"/>
  <c r="D51" i="57"/>
  <c r="F51" i="57" s="1"/>
  <c r="H51" i="57" s="1"/>
  <c r="J51" i="57" s="1"/>
  <c r="L51" i="57" s="1"/>
  <c r="N51" i="57" s="1"/>
  <c r="P51" i="57" s="1"/>
  <c r="R51" i="57" s="1"/>
  <c r="C51" i="57"/>
  <c r="F50" i="57"/>
  <c r="H50" i="57" s="1"/>
  <c r="J50" i="57" s="1"/>
  <c r="L50" i="57" s="1"/>
  <c r="N50" i="57" s="1"/>
  <c r="P50" i="57" s="1"/>
  <c r="R50" i="57" s="1"/>
  <c r="T50" i="57" s="1"/>
  <c r="S49" i="57"/>
  <c r="Q49" i="57"/>
  <c r="O49" i="57"/>
  <c r="M49" i="57"/>
  <c r="K49" i="57"/>
  <c r="I49" i="57"/>
  <c r="G49" i="57"/>
  <c r="E49" i="57"/>
  <c r="D49" i="57"/>
  <c r="F49" i="57" s="1"/>
  <c r="H49" i="57" s="1"/>
  <c r="J49" i="57" s="1"/>
  <c r="L49" i="57" s="1"/>
  <c r="N49" i="57" s="1"/>
  <c r="P49" i="57" s="1"/>
  <c r="R49" i="57" s="1"/>
  <c r="T49" i="57" s="1"/>
  <c r="C49" i="57"/>
  <c r="S48" i="57"/>
  <c r="Q48" i="57"/>
  <c r="O48" i="57"/>
  <c r="M48" i="57"/>
  <c r="K48" i="57"/>
  <c r="I48" i="57"/>
  <c r="G48" i="57"/>
  <c r="E48" i="57"/>
  <c r="D48" i="57"/>
  <c r="F48" i="57" s="1"/>
  <c r="H48" i="57" s="1"/>
  <c r="J48" i="57" s="1"/>
  <c r="L48" i="57" s="1"/>
  <c r="N48" i="57" s="1"/>
  <c r="P48" i="57" s="1"/>
  <c r="R48" i="57" s="1"/>
  <c r="T48" i="57" s="1"/>
  <c r="C48" i="57"/>
  <c r="S47" i="57"/>
  <c r="Q47" i="57"/>
  <c r="O47" i="57"/>
  <c r="M47" i="57"/>
  <c r="K47" i="57"/>
  <c r="I47" i="57"/>
  <c r="G47" i="57"/>
  <c r="E47" i="57"/>
  <c r="D47" i="57"/>
  <c r="F47" i="57" s="1"/>
  <c r="H47" i="57" s="1"/>
  <c r="J47" i="57" s="1"/>
  <c r="L47" i="57" s="1"/>
  <c r="N47" i="57" s="1"/>
  <c r="P47" i="57" s="1"/>
  <c r="R47" i="57" s="1"/>
  <c r="C47" i="57"/>
  <c r="S46" i="57"/>
  <c r="Q46" i="57"/>
  <c r="O46" i="57"/>
  <c r="M46" i="57"/>
  <c r="K46" i="57"/>
  <c r="I46" i="57"/>
  <c r="G46" i="57"/>
  <c r="E46" i="57"/>
  <c r="D46" i="57"/>
  <c r="F46" i="57" s="1"/>
  <c r="H46" i="57" s="1"/>
  <c r="J46" i="57" s="1"/>
  <c r="L46" i="57" s="1"/>
  <c r="N46" i="57" s="1"/>
  <c r="P46" i="57" s="1"/>
  <c r="R46" i="57" s="1"/>
  <c r="T46" i="57" s="1"/>
  <c r="C46" i="57"/>
  <c r="F45" i="57"/>
  <c r="H45" i="57" s="1"/>
  <c r="J45" i="57" s="1"/>
  <c r="L45" i="57" s="1"/>
  <c r="N45" i="57" s="1"/>
  <c r="P45" i="57" s="1"/>
  <c r="R45" i="57" s="1"/>
  <c r="T45" i="57" s="1"/>
  <c r="F44" i="57"/>
  <c r="H44" i="57" s="1"/>
  <c r="J44" i="57" s="1"/>
  <c r="L44" i="57" s="1"/>
  <c r="N44" i="57" s="1"/>
  <c r="P44" i="57" s="1"/>
  <c r="R44" i="57" s="1"/>
  <c r="T44" i="57" s="1"/>
  <c r="F43" i="57"/>
  <c r="H43" i="57" s="1"/>
  <c r="J43" i="57" s="1"/>
  <c r="L43" i="57" s="1"/>
  <c r="N43" i="57" s="1"/>
  <c r="P43" i="57" s="1"/>
  <c r="R43" i="57" s="1"/>
  <c r="T43" i="57" s="1"/>
  <c r="F42" i="57"/>
  <c r="H42" i="57" s="1"/>
  <c r="J42" i="57" s="1"/>
  <c r="L42" i="57" s="1"/>
  <c r="N42" i="57" s="1"/>
  <c r="P42" i="57" s="1"/>
  <c r="R42" i="57" s="1"/>
  <c r="T42" i="57" s="1"/>
  <c r="S41" i="57"/>
  <c r="Q41" i="57"/>
  <c r="O41" i="57"/>
  <c r="M41" i="57"/>
  <c r="K41" i="57"/>
  <c r="I41" i="57"/>
  <c r="G41" i="57"/>
  <c r="E41" i="57"/>
  <c r="D41" i="57"/>
  <c r="F41" i="57" s="1"/>
  <c r="H41" i="57" s="1"/>
  <c r="J41" i="57" s="1"/>
  <c r="L41" i="57" s="1"/>
  <c r="N41" i="57" s="1"/>
  <c r="P41" i="57" s="1"/>
  <c r="R41" i="57" s="1"/>
  <c r="T41" i="57" s="1"/>
  <c r="C41" i="57"/>
  <c r="S40" i="57"/>
  <c r="Q40" i="57"/>
  <c r="O40" i="57"/>
  <c r="M40" i="57"/>
  <c r="K40" i="57"/>
  <c r="I40" i="57"/>
  <c r="G40" i="57"/>
  <c r="E40" i="57"/>
  <c r="D40" i="57"/>
  <c r="F40" i="57" s="1"/>
  <c r="H40" i="57" s="1"/>
  <c r="J40" i="57" s="1"/>
  <c r="L40" i="57" s="1"/>
  <c r="N40" i="57" s="1"/>
  <c r="P40" i="57" s="1"/>
  <c r="R40" i="57" s="1"/>
  <c r="T40" i="57" s="1"/>
  <c r="C40" i="57"/>
  <c r="F39" i="57"/>
  <c r="H39" i="57" s="1"/>
  <c r="J39" i="57" s="1"/>
  <c r="L39" i="57" s="1"/>
  <c r="N39" i="57" s="1"/>
  <c r="P39" i="57" s="1"/>
  <c r="R39" i="57" s="1"/>
  <c r="T39" i="57" s="1"/>
  <c r="S38" i="57"/>
  <c r="Q38" i="57"/>
  <c r="O38" i="57"/>
  <c r="M38" i="57"/>
  <c r="K38" i="57"/>
  <c r="I38" i="57"/>
  <c r="G38" i="57"/>
  <c r="E38" i="57"/>
  <c r="D38" i="57"/>
  <c r="F38" i="57" s="1"/>
  <c r="H38" i="57" s="1"/>
  <c r="J38" i="57" s="1"/>
  <c r="L38" i="57" s="1"/>
  <c r="N38" i="57" s="1"/>
  <c r="P38" i="57" s="1"/>
  <c r="R38" i="57" s="1"/>
  <c r="T38" i="57" s="1"/>
  <c r="C38" i="57"/>
  <c r="F37" i="57"/>
  <c r="H37" i="57" s="1"/>
  <c r="J37" i="57" s="1"/>
  <c r="L37" i="57" s="1"/>
  <c r="N37" i="57" s="1"/>
  <c r="P37" i="57" s="1"/>
  <c r="R37" i="57" s="1"/>
  <c r="T37" i="57" s="1"/>
  <c r="S36" i="57"/>
  <c r="Q36" i="57"/>
  <c r="O36" i="57"/>
  <c r="M36" i="57"/>
  <c r="K36" i="57"/>
  <c r="I36" i="57"/>
  <c r="G36" i="57"/>
  <c r="E36" i="57"/>
  <c r="D36" i="57"/>
  <c r="F36" i="57" s="1"/>
  <c r="H36" i="57" s="1"/>
  <c r="J36" i="57" s="1"/>
  <c r="L36" i="57" s="1"/>
  <c r="N36" i="57" s="1"/>
  <c r="P36" i="57" s="1"/>
  <c r="R36" i="57" s="1"/>
  <c r="T36" i="57" s="1"/>
  <c r="C36" i="57"/>
  <c r="S35" i="57"/>
  <c r="Q35" i="57"/>
  <c r="O35" i="57"/>
  <c r="M35" i="57"/>
  <c r="K35" i="57"/>
  <c r="I35" i="57"/>
  <c r="G35" i="57"/>
  <c r="E35" i="57"/>
  <c r="D35" i="57"/>
  <c r="F35" i="57" s="1"/>
  <c r="H35" i="57" s="1"/>
  <c r="J35" i="57" s="1"/>
  <c r="L35" i="57" s="1"/>
  <c r="N35" i="57" s="1"/>
  <c r="P35" i="57" s="1"/>
  <c r="R35" i="57" s="1"/>
  <c r="T35" i="57" s="1"/>
  <c r="C35" i="57"/>
  <c r="S34" i="57"/>
  <c r="Q34" i="57"/>
  <c r="O34" i="57"/>
  <c r="M34" i="57"/>
  <c r="K34" i="57"/>
  <c r="I34" i="57"/>
  <c r="G34" i="57"/>
  <c r="E34" i="57"/>
  <c r="D34" i="57"/>
  <c r="F34" i="57" s="1"/>
  <c r="H34" i="57" s="1"/>
  <c r="J34" i="57" s="1"/>
  <c r="L34" i="57" s="1"/>
  <c r="N34" i="57" s="1"/>
  <c r="P34" i="57" s="1"/>
  <c r="R34" i="57" s="1"/>
  <c r="T34" i="57" s="1"/>
  <c r="C34" i="57"/>
  <c r="J33" i="57"/>
  <c r="L33" i="57" s="1"/>
  <c r="N33" i="57" s="1"/>
  <c r="P33" i="57" s="1"/>
  <c r="R33" i="57" s="1"/>
  <c r="T33" i="57" s="1"/>
  <c r="F33" i="57"/>
  <c r="H33" i="57" s="1"/>
  <c r="S32" i="57"/>
  <c r="Q32" i="57"/>
  <c r="O32" i="57"/>
  <c r="M32" i="57"/>
  <c r="K32" i="57"/>
  <c r="I32" i="57"/>
  <c r="G32" i="57"/>
  <c r="E32" i="57"/>
  <c r="D32" i="57"/>
  <c r="F32" i="57" s="1"/>
  <c r="H32" i="57" s="1"/>
  <c r="J32" i="57" s="1"/>
  <c r="L32" i="57" s="1"/>
  <c r="N32" i="57" s="1"/>
  <c r="P32" i="57" s="1"/>
  <c r="R32" i="57" s="1"/>
  <c r="T32" i="57" s="1"/>
  <c r="C32" i="57"/>
  <c r="S31" i="57"/>
  <c r="Q31" i="57"/>
  <c r="O31" i="57"/>
  <c r="M31" i="57"/>
  <c r="K31" i="57"/>
  <c r="I31" i="57"/>
  <c r="G31" i="57"/>
  <c r="E31" i="57"/>
  <c r="D31" i="57"/>
  <c r="F31" i="57" s="1"/>
  <c r="H31" i="57" s="1"/>
  <c r="J31" i="57" s="1"/>
  <c r="L31" i="57" s="1"/>
  <c r="N31" i="57" s="1"/>
  <c r="P31" i="57" s="1"/>
  <c r="R31" i="57" s="1"/>
  <c r="T31" i="57" s="1"/>
  <c r="C31" i="57"/>
  <c r="J30" i="57"/>
  <c r="L30" i="57" s="1"/>
  <c r="N30" i="57" s="1"/>
  <c r="P30" i="57" s="1"/>
  <c r="R30" i="57" s="1"/>
  <c r="T30" i="57" s="1"/>
  <c r="F30" i="57"/>
  <c r="H30" i="57" s="1"/>
  <c r="S29" i="57"/>
  <c r="Q29" i="57"/>
  <c r="O29" i="57"/>
  <c r="M29" i="57"/>
  <c r="K29" i="57"/>
  <c r="I29" i="57"/>
  <c r="G29" i="57"/>
  <c r="E29" i="57"/>
  <c r="D29" i="57"/>
  <c r="F29" i="57" s="1"/>
  <c r="H29" i="57" s="1"/>
  <c r="J29" i="57" s="1"/>
  <c r="L29" i="57" s="1"/>
  <c r="N29" i="57" s="1"/>
  <c r="P29" i="57" s="1"/>
  <c r="R29" i="57" s="1"/>
  <c r="T29" i="57" s="1"/>
  <c r="C29" i="57"/>
  <c r="S28" i="57"/>
  <c r="Q28" i="57"/>
  <c r="O28" i="57"/>
  <c r="M28" i="57"/>
  <c r="K28" i="57"/>
  <c r="I28" i="57"/>
  <c r="G28" i="57"/>
  <c r="E28" i="57"/>
  <c r="D28" i="57"/>
  <c r="F28" i="57" s="1"/>
  <c r="H28" i="57" s="1"/>
  <c r="J28" i="57" s="1"/>
  <c r="L28" i="57" s="1"/>
  <c r="N28" i="57" s="1"/>
  <c r="P28" i="57" s="1"/>
  <c r="R28" i="57" s="1"/>
  <c r="T28" i="57" s="1"/>
  <c r="C28" i="57"/>
  <c r="S27" i="57"/>
  <c r="Q27" i="57"/>
  <c r="O27" i="57"/>
  <c r="M27" i="57"/>
  <c r="K27" i="57"/>
  <c r="I27" i="57"/>
  <c r="G27" i="57"/>
  <c r="E27" i="57"/>
  <c r="D27" i="57"/>
  <c r="F27" i="57" s="1"/>
  <c r="H27" i="57" s="1"/>
  <c r="J27" i="57" s="1"/>
  <c r="L27" i="57" s="1"/>
  <c r="N27" i="57" s="1"/>
  <c r="P27" i="57" s="1"/>
  <c r="R27" i="57" s="1"/>
  <c r="T27" i="57" s="1"/>
  <c r="C27" i="57"/>
  <c r="F26" i="57"/>
  <c r="H26" i="57" s="1"/>
  <c r="J26" i="57" s="1"/>
  <c r="L26" i="57" s="1"/>
  <c r="N26" i="57" s="1"/>
  <c r="P26" i="57" s="1"/>
  <c r="R26" i="57" s="1"/>
  <c r="T26" i="57" s="1"/>
  <c r="S25" i="57"/>
  <c r="Q25" i="57"/>
  <c r="O25" i="57"/>
  <c r="M25" i="57"/>
  <c r="K25" i="57"/>
  <c r="I25" i="57"/>
  <c r="G25" i="57"/>
  <c r="E25" i="57"/>
  <c r="D25" i="57"/>
  <c r="F25" i="57" s="1"/>
  <c r="H25" i="57" s="1"/>
  <c r="J25" i="57" s="1"/>
  <c r="L25" i="57" s="1"/>
  <c r="N25" i="57" s="1"/>
  <c r="P25" i="57" s="1"/>
  <c r="R25" i="57" s="1"/>
  <c r="T25" i="57" s="1"/>
  <c r="C25" i="57"/>
  <c r="F24" i="57"/>
  <c r="H24" i="57" s="1"/>
  <c r="J24" i="57" s="1"/>
  <c r="L24" i="57" s="1"/>
  <c r="N24" i="57" s="1"/>
  <c r="P24" i="57" s="1"/>
  <c r="R24" i="57" s="1"/>
  <c r="S23" i="57"/>
  <c r="Q23" i="57"/>
  <c r="O23" i="57"/>
  <c r="M23" i="57"/>
  <c r="K23" i="57"/>
  <c r="I23" i="57"/>
  <c r="G23" i="57"/>
  <c r="E23" i="57"/>
  <c r="D23" i="57"/>
  <c r="F23" i="57" s="1"/>
  <c r="H23" i="57" s="1"/>
  <c r="J23" i="57" s="1"/>
  <c r="L23" i="57" s="1"/>
  <c r="N23" i="57" s="1"/>
  <c r="P23" i="57" s="1"/>
  <c r="R23" i="57" s="1"/>
  <c r="C23" i="57"/>
  <c r="S22" i="57"/>
  <c r="Q22" i="57"/>
  <c r="O22" i="57"/>
  <c r="M22" i="57"/>
  <c r="K22" i="57"/>
  <c r="I22" i="57"/>
  <c r="G22" i="57"/>
  <c r="E22" i="57"/>
  <c r="D22" i="57"/>
  <c r="F22" i="57" s="1"/>
  <c r="H22" i="57" s="1"/>
  <c r="J22" i="57" s="1"/>
  <c r="L22" i="57" s="1"/>
  <c r="N22" i="57" s="1"/>
  <c r="P22" i="57" s="1"/>
  <c r="R22" i="57" s="1"/>
  <c r="C22" i="57"/>
  <c r="F21" i="57"/>
  <c r="H21" i="57" s="1"/>
  <c r="J21" i="57" s="1"/>
  <c r="L21" i="57" s="1"/>
  <c r="N21" i="57" s="1"/>
  <c r="P21" i="57" s="1"/>
  <c r="R21" i="57" s="1"/>
  <c r="T21" i="57" s="1"/>
  <c r="S20" i="57"/>
  <c r="Q20" i="57"/>
  <c r="O20" i="57"/>
  <c r="M20" i="57"/>
  <c r="K20" i="57"/>
  <c r="I20" i="57"/>
  <c r="G20" i="57"/>
  <c r="E20" i="57"/>
  <c r="D20" i="57"/>
  <c r="F20" i="57" s="1"/>
  <c r="H20" i="57" s="1"/>
  <c r="J20" i="57" s="1"/>
  <c r="L20" i="57" s="1"/>
  <c r="N20" i="57" s="1"/>
  <c r="P20" i="57" s="1"/>
  <c r="R20" i="57" s="1"/>
  <c r="T20" i="57" s="1"/>
  <c r="C20" i="57"/>
  <c r="F19" i="57"/>
  <c r="H19" i="57" s="1"/>
  <c r="J19" i="57" s="1"/>
  <c r="L19" i="57" s="1"/>
  <c r="N19" i="57" s="1"/>
  <c r="P19" i="57" s="1"/>
  <c r="R19" i="57" s="1"/>
  <c r="T19" i="57" s="1"/>
  <c r="S18" i="57"/>
  <c r="Q18" i="57"/>
  <c r="O18" i="57"/>
  <c r="M18" i="57"/>
  <c r="K18" i="57"/>
  <c r="I18" i="57"/>
  <c r="G18" i="57"/>
  <c r="E18" i="57"/>
  <c r="D18" i="57"/>
  <c r="F18" i="57" s="1"/>
  <c r="H18" i="57" s="1"/>
  <c r="J18" i="57" s="1"/>
  <c r="L18" i="57" s="1"/>
  <c r="N18" i="57" s="1"/>
  <c r="P18" i="57" s="1"/>
  <c r="R18" i="57" s="1"/>
  <c r="T18" i="57" s="1"/>
  <c r="C18" i="57"/>
  <c r="S17" i="57"/>
  <c r="Q17" i="57"/>
  <c r="O17" i="57"/>
  <c r="M17" i="57"/>
  <c r="K17" i="57"/>
  <c r="I17" i="57"/>
  <c r="G17" i="57"/>
  <c r="E17" i="57"/>
  <c r="D17" i="57"/>
  <c r="F17" i="57" s="1"/>
  <c r="H17" i="57" s="1"/>
  <c r="J17" i="57" s="1"/>
  <c r="L17" i="57" s="1"/>
  <c r="N17" i="57" s="1"/>
  <c r="P17" i="57" s="1"/>
  <c r="R17" i="57" s="1"/>
  <c r="T17" i="57" s="1"/>
  <c r="C17" i="57"/>
  <c r="F16" i="57"/>
  <c r="H16" i="57" s="1"/>
  <c r="J16" i="57" s="1"/>
  <c r="L16" i="57" s="1"/>
  <c r="N16" i="57" s="1"/>
  <c r="P16" i="57" s="1"/>
  <c r="R16" i="57" s="1"/>
  <c r="T16" i="57" s="1"/>
  <c r="S15" i="57"/>
  <c r="Q15" i="57"/>
  <c r="O15" i="57"/>
  <c r="M15" i="57"/>
  <c r="K15" i="57"/>
  <c r="I15" i="57"/>
  <c r="G15" i="57"/>
  <c r="E15" i="57"/>
  <c r="D15" i="57"/>
  <c r="F15" i="57" s="1"/>
  <c r="H15" i="57" s="1"/>
  <c r="J15" i="57" s="1"/>
  <c r="L15" i="57" s="1"/>
  <c r="N15" i="57" s="1"/>
  <c r="P15" i="57" s="1"/>
  <c r="R15" i="57" s="1"/>
  <c r="T15" i="57" s="1"/>
  <c r="C15" i="57"/>
  <c r="F14" i="57"/>
  <c r="H14" i="57" s="1"/>
  <c r="J14" i="57" s="1"/>
  <c r="L14" i="57" s="1"/>
  <c r="N14" i="57" s="1"/>
  <c r="P14" i="57" s="1"/>
  <c r="R14" i="57" s="1"/>
  <c r="T14" i="57" s="1"/>
  <c r="D14" i="57"/>
  <c r="C14" i="57"/>
  <c r="F13" i="57"/>
  <c r="H13" i="57" s="1"/>
  <c r="J13" i="57" s="1"/>
  <c r="L13" i="57" s="1"/>
  <c r="N13" i="57" s="1"/>
  <c r="P13" i="57" s="1"/>
  <c r="R13" i="57" s="1"/>
  <c r="T13" i="57" s="1"/>
  <c r="S12" i="57"/>
  <c r="Q12" i="57"/>
  <c r="O12" i="57"/>
  <c r="M12" i="57"/>
  <c r="K12" i="57"/>
  <c r="I12" i="57"/>
  <c r="G12" i="57"/>
  <c r="E12" i="57"/>
  <c r="D12" i="57"/>
  <c r="F12" i="57" s="1"/>
  <c r="H12" i="57" s="1"/>
  <c r="J12" i="57" s="1"/>
  <c r="L12" i="57" s="1"/>
  <c r="N12" i="57" s="1"/>
  <c r="P12" i="57" s="1"/>
  <c r="R12" i="57" s="1"/>
  <c r="T12" i="57" s="1"/>
  <c r="C12" i="57"/>
  <c r="S11" i="57"/>
  <c r="S63" i="57" s="1"/>
  <c r="Q11" i="57"/>
  <c r="Q63" i="57" s="1"/>
  <c r="O11" i="57"/>
  <c r="O63" i="57" s="1"/>
  <c r="M11" i="57"/>
  <c r="M63" i="57" s="1"/>
  <c r="K11" i="57"/>
  <c r="K63" i="57" s="1"/>
  <c r="I11" i="57"/>
  <c r="I63" i="57" s="1"/>
  <c r="G11" i="57"/>
  <c r="G63" i="57" s="1"/>
  <c r="E11" i="57"/>
  <c r="E63" i="57" s="1"/>
  <c r="D11" i="57"/>
  <c r="D63" i="57" s="1"/>
  <c r="C11" i="57"/>
  <c r="C63" i="57" s="1"/>
  <c r="U11" i="57" l="1"/>
  <c r="U63" i="57" s="1"/>
  <c r="F63" i="57"/>
  <c r="H63" i="57" s="1"/>
  <c r="J63" i="57" s="1"/>
  <c r="L63" i="57" s="1"/>
  <c r="N63" i="57" s="1"/>
  <c r="P63" i="57" s="1"/>
  <c r="R63" i="57" s="1"/>
  <c r="F11" i="57"/>
  <c r="H11" i="57" s="1"/>
  <c r="J11" i="57" s="1"/>
  <c r="L11" i="57" s="1"/>
  <c r="N11" i="57" s="1"/>
  <c r="P11" i="57" s="1"/>
  <c r="R11" i="57" s="1"/>
  <c r="N226" i="2"/>
  <c r="N227" i="2"/>
  <c r="N228" i="2"/>
  <c r="N229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O253" i="2"/>
  <c r="N254" i="2"/>
  <c r="O254" i="2"/>
  <c r="N256" i="2"/>
  <c r="O256" i="2"/>
  <c r="N257" i="2"/>
  <c r="O257" i="2"/>
  <c r="N258" i="2"/>
  <c r="O258" i="2"/>
  <c r="N259" i="2"/>
  <c r="O259" i="2"/>
  <c r="N260" i="2"/>
  <c r="N261" i="2"/>
  <c r="O261" i="2"/>
  <c r="N262" i="2"/>
  <c r="O262" i="2"/>
  <c r="N263" i="2"/>
  <c r="O263" i="2"/>
  <c r="N264" i="2"/>
  <c r="O264" i="2"/>
  <c r="N265" i="2"/>
  <c r="O265" i="2"/>
  <c r="N266" i="2"/>
  <c r="O266" i="2"/>
  <c r="N267" i="2"/>
  <c r="O267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O282" i="2"/>
  <c r="N284" i="2"/>
  <c r="O284" i="2"/>
  <c r="N285" i="2"/>
  <c r="O285" i="2"/>
  <c r="N286" i="2"/>
  <c r="O286" i="2"/>
  <c r="N287" i="2"/>
  <c r="O287" i="2"/>
  <c r="N288" i="2"/>
  <c r="O288" i="2"/>
  <c r="M290" i="2"/>
  <c r="O290" i="2"/>
  <c r="M291" i="2"/>
  <c r="O291" i="2"/>
  <c r="N294" i="2"/>
  <c r="O294" i="2"/>
  <c r="N295" i="2"/>
  <c r="O295" i="2"/>
  <c r="N296" i="2"/>
  <c r="O296" i="2"/>
  <c r="N297" i="2"/>
  <c r="O297" i="2"/>
  <c r="N298" i="2"/>
  <c r="N299" i="2"/>
  <c r="O299" i="2"/>
  <c r="N300" i="2"/>
  <c r="O300" i="2"/>
  <c r="N301" i="2"/>
  <c r="O301" i="2"/>
  <c r="N302" i="2"/>
  <c r="O302" i="2"/>
  <c r="N303" i="2"/>
  <c r="O303" i="2"/>
  <c r="O305" i="2"/>
  <c r="O306" i="2"/>
  <c r="N307" i="2"/>
  <c r="O307" i="2"/>
  <c r="N309" i="2"/>
  <c r="O309" i="2"/>
  <c r="N311" i="2"/>
  <c r="N312" i="2"/>
  <c r="N313" i="2"/>
  <c r="N315" i="2"/>
  <c r="N316" i="2"/>
  <c r="N317" i="2"/>
  <c r="N318" i="2"/>
  <c r="O318" i="2"/>
  <c r="N319" i="2"/>
  <c r="O319" i="2"/>
  <c r="N320" i="2"/>
  <c r="O320" i="2"/>
  <c r="N321" i="2"/>
  <c r="O321" i="2"/>
  <c r="N322" i="2"/>
  <c r="O322" i="2"/>
  <c r="N323" i="2"/>
  <c r="O323" i="2"/>
  <c r="N324" i="2"/>
  <c r="O324" i="2"/>
  <c r="N325" i="2"/>
  <c r="O325" i="2"/>
  <c r="N326" i="2"/>
  <c r="O326" i="2"/>
  <c r="O327" i="2"/>
  <c r="N329" i="2"/>
  <c r="O329" i="2"/>
  <c r="N330" i="2"/>
  <c r="O330" i="2"/>
  <c r="N331" i="2"/>
  <c r="O331" i="2"/>
  <c r="N332" i="2"/>
  <c r="O332" i="2"/>
  <c r="N333" i="2"/>
  <c r="O333" i="2"/>
  <c r="N334" i="2"/>
  <c r="O334" i="2"/>
  <c r="N335" i="2"/>
  <c r="O335" i="2"/>
  <c r="N336" i="2"/>
  <c r="N337" i="2"/>
  <c r="O337" i="2"/>
  <c r="N338" i="2"/>
  <c r="N339" i="2"/>
  <c r="O340" i="2"/>
  <c r="N342" i="2"/>
  <c r="O342" i="2"/>
  <c r="N343" i="2"/>
  <c r="O343" i="2"/>
  <c r="N344" i="2"/>
  <c r="O344" i="2"/>
  <c r="N345" i="2"/>
  <c r="O345" i="2"/>
  <c r="N346" i="2"/>
  <c r="O346" i="2"/>
  <c r="N347" i="2"/>
  <c r="N348" i="2"/>
  <c r="O348" i="2"/>
  <c r="N349" i="2"/>
  <c r="O349" i="2"/>
  <c r="N351" i="2"/>
  <c r="N352" i="2"/>
  <c r="N353" i="2"/>
  <c r="N355" i="2"/>
  <c r="O355" i="2"/>
  <c r="N356" i="2"/>
  <c r="N357" i="2"/>
  <c r="O357" i="2"/>
  <c r="N359" i="2"/>
  <c r="O359" i="2"/>
  <c r="N360" i="2"/>
  <c r="O360" i="2"/>
  <c r="N361" i="2"/>
  <c r="O361" i="2"/>
  <c r="N362" i="2"/>
  <c r="O362" i="2"/>
  <c r="O363" i="2"/>
  <c r="N365" i="2"/>
  <c r="O365" i="2"/>
  <c r="N366" i="2"/>
  <c r="O366" i="2"/>
  <c r="N367" i="2"/>
  <c r="O367" i="2"/>
  <c r="N368" i="2"/>
  <c r="O368" i="2"/>
  <c r="N369" i="2"/>
  <c r="O369" i="2"/>
  <c r="N370" i="2"/>
  <c r="O370" i="2"/>
  <c r="N371" i="2"/>
  <c r="O371" i="2"/>
  <c r="N374" i="2"/>
  <c r="N375" i="2"/>
  <c r="N376" i="2"/>
  <c r="N377" i="2"/>
  <c r="N378" i="2"/>
  <c r="N379" i="2"/>
  <c r="N380" i="2"/>
  <c r="N381" i="2"/>
  <c r="N383" i="2"/>
  <c r="O383" i="2"/>
  <c r="N384" i="2"/>
  <c r="O384" i="2"/>
  <c r="N385" i="2"/>
  <c r="O385" i="2"/>
  <c r="N386" i="2"/>
  <c r="N387" i="2"/>
  <c r="O387" i="2"/>
  <c r="O389" i="2"/>
  <c r="O390" i="2"/>
  <c r="O391" i="2"/>
  <c r="O392" i="2"/>
  <c r="O393" i="2"/>
  <c r="N395" i="2"/>
  <c r="N396" i="2"/>
  <c r="O396" i="2"/>
  <c r="N397" i="2"/>
  <c r="O397" i="2"/>
  <c r="N398" i="2"/>
  <c r="O398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6" i="2"/>
  <c r="N417" i="2"/>
  <c r="N418" i="2"/>
  <c r="N419" i="2"/>
  <c r="N420" i="2"/>
  <c r="N421" i="2"/>
  <c r="O421" i="2"/>
  <c r="N422" i="2"/>
  <c r="O422" i="2"/>
  <c r="O423" i="2"/>
  <c r="N432" i="2"/>
  <c r="M118" i="55" l="1"/>
  <c r="L76" i="55"/>
  <c r="M843" i="55"/>
  <c r="L843" i="55"/>
  <c r="K782" i="55"/>
  <c r="K784" i="55"/>
  <c r="L641" i="55"/>
  <c r="L640" i="55"/>
  <c r="N570" i="2"/>
  <c r="O570" i="2"/>
  <c r="O572" i="2"/>
  <c r="O573" i="2"/>
  <c r="N574" i="2"/>
  <c r="O575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4" i="2"/>
  <c r="O595" i="2"/>
  <c r="O596" i="2"/>
  <c r="O598" i="2"/>
  <c r="O600" i="2"/>
  <c r="N603" i="2"/>
  <c r="N605" i="2"/>
  <c r="N606" i="2"/>
  <c r="N608" i="2"/>
  <c r="O608" i="2"/>
  <c r="N609" i="2"/>
  <c r="N610" i="2"/>
  <c r="O610" i="2"/>
  <c r="N611" i="2"/>
  <c r="O611" i="2"/>
  <c r="N613" i="2"/>
  <c r="O613" i="2"/>
  <c r="N614" i="2"/>
  <c r="O614" i="2"/>
  <c r="O569" i="2"/>
  <c r="N533" i="2"/>
  <c r="N534" i="2"/>
  <c r="N535" i="2"/>
  <c r="N537" i="2"/>
  <c r="N538" i="2"/>
  <c r="N539" i="2"/>
  <c r="N540" i="2"/>
  <c r="N543" i="2"/>
  <c r="N544" i="2"/>
  <c r="N545" i="2"/>
  <c r="N547" i="2"/>
  <c r="N549" i="2"/>
  <c r="N558" i="2"/>
  <c r="N559" i="2"/>
  <c r="N519" i="2"/>
  <c r="N520" i="2"/>
  <c r="N524" i="2"/>
  <c r="N525" i="2"/>
  <c r="N526" i="2"/>
  <c r="N527" i="2"/>
  <c r="N529" i="2"/>
  <c r="N530" i="2"/>
  <c r="N172" i="2"/>
  <c r="N173" i="2"/>
  <c r="O173" i="2"/>
  <c r="N174" i="2"/>
  <c r="O174" i="2"/>
  <c r="N176" i="2"/>
  <c r="O176" i="2"/>
  <c r="N179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5" i="2"/>
  <c r="N196" i="2"/>
  <c r="O196" i="2"/>
  <c r="N197" i="2"/>
  <c r="O197" i="2"/>
  <c r="N199" i="2"/>
  <c r="O199" i="2"/>
  <c r="N200" i="2"/>
  <c r="N201" i="2"/>
  <c r="O201" i="2"/>
  <c r="N202" i="2"/>
  <c r="O202" i="2"/>
  <c r="N203" i="2"/>
  <c r="N204" i="2"/>
  <c r="O205" i="2"/>
  <c r="N206" i="2"/>
  <c r="O206" i="2"/>
  <c r="N207" i="2"/>
  <c r="O207" i="2"/>
  <c r="O208" i="2"/>
  <c r="N209" i="2"/>
  <c r="O209" i="2"/>
  <c r="N211" i="2"/>
  <c r="N212" i="2"/>
  <c r="N214" i="2"/>
  <c r="O214" i="2"/>
  <c r="N215" i="2"/>
  <c r="O215" i="2"/>
  <c r="N216" i="2"/>
  <c r="O216" i="2"/>
  <c r="N217" i="2"/>
  <c r="O219" i="2"/>
  <c r="G67" i="19" l="1"/>
  <c r="O112" i="2" l="1"/>
  <c r="J432" i="2" l="1"/>
  <c r="G432" i="2"/>
  <c r="D432" i="2"/>
  <c r="J431" i="2"/>
  <c r="G431" i="2"/>
  <c r="D431" i="2"/>
  <c r="J430" i="2"/>
  <c r="G430" i="2"/>
  <c r="D430" i="2"/>
  <c r="J429" i="2"/>
  <c r="G429" i="2"/>
  <c r="D429" i="2"/>
  <c r="J428" i="2"/>
  <c r="G428" i="2"/>
  <c r="D428" i="2"/>
  <c r="J427" i="2"/>
  <c r="G427" i="2"/>
  <c r="D427" i="2"/>
  <c r="J426" i="2"/>
  <c r="G426" i="2"/>
  <c r="D426" i="2"/>
  <c r="J425" i="2"/>
  <c r="G425" i="2"/>
  <c r="D425" i="2"/>
  <c r="J424" i="2"/>
  <c r="G424" i="2"/>
  <c r="D424" i="2"/>
  <c r="J423" i="2"/>
  <c r="G423" i="2"/>
  <c r="D423" i="2"/>
  <c r="J422" i="2"/>
  <c r="G422" i="2"/>
  <c r="D422" i="2"/>
  <c r="J421" i="2"/>
  <c r="M421" i="2" s="1"/>
  <c r="G421" i="2"/>
  <c r="D421" i="2"/>
  <c r="J420" i="2"/>
  <c r="G420" i="2"/>
  <c r="D420" i="2"/>
  <c r="J419" i="2"/>
  <c r="M419" i="2" s="1"/>
  <c r="G419" i="2"/>
  <c r="D419" i="2"/>
  <c r="J418" i="2"/>
  <c r="G418" i="2"/>
  <c r="D418" i="2"/>
  <c r="J417" i="2"/>
  <c r="M417" i="2" s="1"/>
  <c r="G417" i="2"/>
  <c r="D417" i="2"/>
  <c r="J416" i="2"/>
  <c r="G416" i="2"/>
  <c r="D416" i="2"/>
  <c r="J415" i="2"/>
  <c r="G415" i="2"/>
  <c r="D415" i="2"/>
  <c r="J414" i="2"/>
  <c r="G414" i="2"/>
  <c r="D414" i="2"/>
  <c r="J413" i="2"/>
  <c r="M413" i="2" s="1"/>
  <c r="G413" i="2"/>
  <c r="D413" i="2"/>
  <c r="J412" i="2"/>
  <c r="G412" i="2"/>
  <c r="D412" i="2"/>
  <c r="J411" i="2"/>
  <c r="M411" i="2" s="1"/>
  <c r="G411" i="2"/>
  <c r="D411" i="2"/>
  <c r="J410" i="2"/>
  <c r="G410" i="2"/>
  <c r="D410" i="2"/>
  <c r="J409" i="2"/>
  <c r="M409" i="2" s="1"/>
  <c r="G409" i="2"/>
  <c r="D409" i="2"/>
  <c r="J408" i="2"/>
  <c r="G408" i="2"/>
  <c r="D408" i="2"/>
  <c r="J407" i="2"/>
  <c r="M407" i="2" s="1"/>
  <c r="G407" i="2"/>
  <c r="D407" i="2"/>
  <c r="J406" i="2"/>
  <c r="G406" i="2"/>
  <c r="D406" i="2"/>
  <c r="J405" i="2"/>
  <c r="M405" i="2" s="1"/>
  <c r="G405" i="2"/>
  <c r="D405" i="2"/>
  <c r="J404" i="2"/>
  <c r="G404" i="2"/>
  <c r="D404" i="2"/>
  <c r="J403" i="2"/>
  <c r="M403" i="2" s="1"/>
  <c r="G403" i="2"/>
  <c r="D403" i="2"/>
  <c r="J402" i="2"/>
  <c r="G402" i="2"/>
  <c r="D402" i="2"/>
  <c r="J401" i="2"/>
  <c r="M401" i="2" s="1"/>
  <c r="G401" i="2"/>
  <c r="D401" i="2"/>
  <c r="J400" i="2"/>
  <c r="G400" i="2"/>
  <c r="D400" i="2"/>
  <c r="L399" i="2"/>
  <c r="L394" i="2" s="1"/>
  <c r="K399" i="2"/>
  <c r="I399" i="2"/>
  <c r="I394" i="2" s="1"/>
  <c r="H399" i="2"/>
  <c r="D399" i="2"/>
  <c r="J398" i="2"/>
  <c r="G398" i="2"/>
  <c r="J397" i="2"/>
  <c r="G397" i="2"/>
  <c r="D397" i="2"/>
  <c r="J396" i="2"/>
  <c r="M396" i="2" s="1"/>
  <c r="G396" i="2"/>
  <c r="D396" i="2"/>
  <c r="J395" i="2"/>
  <c r="G395" i="2"/>
  <c r="D395" i="2"/>
  <c r="K394" i="2"/>
  <c r="F394" i="2"/>
  <c r="E394" i="2"/>
  <c r="M423" i="2" l="1"/>
  <c r="O394" i="2"/>
  <c r="M395" i="2"/>
  <c r="M397" i="2"/>
  <c r="M398" i="2"/>
  <c r="G399" i="2"/>
  <c r="N399" i="2"/>
  <c r="M400" i="2"/>
  <c r="M402" i="2"/>
  <c r="M404" i="2"/>
  <c r="M406" i="2"/>
  <c r="M408" i="2"/>
  <c r="M410" i="2"/>
  <c r="M412" i="2"/>
  <c r="M416" i="2"/>
  <c r="M418" i="2"/>
  <c r="M420" i="2"/>
  <c r="M422" i="2"/>
  <c r="M432" i="2"/>
  <c r="D394" i="2"/>
  <c r="H394" i="2"/>
  <c r="G394" i="2" s="1"/>
  <c r="J394" i="2"/>
  <c r="J399" i="2"/>
  <c r="M399" i="2" s="1"/>
  <c r="F44" i="19" l="1"/>
  <c r="M394" i="2"/>
  <c r="N394" i="2"/>
  <c r="E44" i="19"/>
  <c r="N621" i="2"/>
  <c r="N622" i="2"/>
  <c r="N624" i="2"/>
  <c r="O519" i="2"/>
  <c r="O520" i="2"/>
  <c r="O524" i="2"/>
  <c r="O525" i="2"/>
  <c r="O537" i="2"/>
  <c r="O538" i="2"/>
  <c r="O539" i="2"/>
  <c r="O543" i="2"/>
  <c r="O544" i="2"/>
  <c r="M545" i="2"/>
  <c r="O545" i="2"/>
  <c r="O547" i="2"/>
  <c r="O549" i="2"/>
  <c r="O552" i="2"/>
  <c r="O553" i="2"/>
  <c r="O555" i="2"/>
  <c r="O556" i="2"/>
  <c r="O558" i="2"/>
  <c r="O468" i="2"/>
  <c r="N472" i="2"/>
  <c r="N473" i="2"/>
  <c r="N474" i="2"/>
  <c r="N475" i="2"/>
  <c r="N476" i="2"/>
  <c r="O477" i="2"/>
  <c r="O478" i="2"/>
  <c r="O479" i="2"/>
  <c r="O481" i="2"/>
  <c r="O482" i="2"/>
  <c r="O483" i="2"/>
  <c r="O485" i="2"/>
  <c r="O486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O511" i="2"/>
  <c r="N513" i="2"/>
  <c r="O513" i="2"/>
  <c r="N514" i="2"/>
  <c r="O514" i="2"/>
  <c r="N515" i="2"/>
  <c r="O515" i="2"/>
  <c r="N516" i="2"/>
  <c r="O516" i="2"/>
  <c r="N517" i="2"/>
  <c r="O518" i="2"/>
  <c r="I147" i="2" l="1"/>
  <c r="K147" i="2"/>
  <c r="L147" i="2"/>
  <c r="H147" i="2"/>
  <c r="K107" i="2" l="1"/>
  <c r="L107" i="2"/>
  <c r="I107" i="2"/>
  <c r="O37" i="2"/>
  <c r="O38" i="2"/>
  <c r="O39" i="2"/>
  <c r="O40" i="2"/>
  <c r="O41" i="2"/>
  <c r="O42" i="2"/>
  <c r="N45" i="2"/>
  <c r="N46" i="2"/>
  <c r="N47" i="2"/>
  <c r="N48" i="2"/>
  <c r="N49" i="2"/>
  <c r="N50" i="2"/>
  <c r="N51" i="2"/>
  <c r="N52" i="2"/>
  <c r="N53" i="2"/>
  <c r="N54" i="2"/>
  <c r="O57" i="2"/>
  <c r="N59" i="2"/>
  <c r="N60" i="2"/>
  <c r="N61" i="2"/>
  <c r="N62" i="2"/>
  <c r="N64" i="2"/>
  <c r="N65" i="2"/>
  <c r="N66" i="2"/>
  <c r="N67" i="2"/>
  <c r="O67" i="2"/>
  <c r="N69" i="2"/>
  <c r="O69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8" i="2"/>
  <c r="O109" i="2"/>
  <c r="O111" i="2"/>
  <c r="N112" i="2"/>
  <c r="N114" i="2"/>
  <c r="N116" i="2"/>
  <c r="O116" i="2"/>
  <c r="N117" i="2"/>
  <c r="O117" i="2"/>
  <c r="N118" i="2"/>
  <c r="N119" i="2"/>
  <c r="N120" i="2"/>
  <c r="N122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8" i="2"/>
  <c r="N139" i="2"/>
  <c r="N140" i="2"/>
  <c r="N141" i="2"/>
  <c r="O141" i="2"/>
  <c r="N142" i="2"/>
  <c r="O142" i="2"/>
  <c r="N143" i="2"/>
  <c r="N144" i="2"/>
  <c r="O144" i="2"/>
  <c r="N145" i="2"/>
  <c r="O146" i="2"/>
  <c r="N148" i="2"/>
  <c r="O148" i="2"/>
  <c r="N149" i="2"/>
  <c r="O149" i="2"/>
  <c r="N150" i="2"/>
  <c r="O150" i="2"/>
  <c r="N151" i="2"/>
  <c r="O151" i="2"/>
  <c r="N152" i="2"/>
  <c r="O152" i="2"/>
  <c r="N153" i="2"/>
  <c r="O153" i="2"/>
  <c r="N154" i="2"/>
  <c r="O154" i="2"/>
  <c r="N155" i="2"/>
  <c r="O155" i="2"/>
  <c r="N156" i="2"/>
  <c r="O156" i="2"/>
  <c r="N157" i="2"/>
  <c r="O157" i="2"/>
  <c r="N158" i="2"/>
  <c r="O158" i="2"/>
  <c r="N159" i="2"/>
  <c r="O159" i="2"/>
  <c r="N160" i="2"/>
  <c r="O160" i="2"/>
  <c r="N161" i="2"/>
  <c r="O161" i="2"/>
  <c r="N162" i="2"/>
  <c r="O162" i="2"/>
  <c r="N163" i="2"/>
  <c r="O163" i="2"/>
  <c r="N164" i="2"/>
  <c r="O164" i="2"/>
  <c r="N165" i="2"/>
  <c r="O165" i="2"/>
  <c r="N166" i="2"/>
  <c r="O166" i="2"/>
  <c r="N167" i="2"/>
  <c r="O167" i="2"/>
  <c r="N168" i="2"/>
  <c r="O168" i="2"/>
  <c r="N169" i="2"/>
  <c r="O169" i="2"/>
  <c r="J393" i="2" l="1"/>
  <c r="G393" i="2"/>
  <c r="J392" i="2"/>
  <c r="G392" i="2"/>
  <c r="J391" i="2"/>
  <c r="M391" i="2" s="1"/>
  <c r="G391" i="2"/>
  <c r="J390" i="2"/>
  <c r="M390" i="2" s="1"/>
  <c r="G390" i="2"/>
  <c r="J389" i="2"/>
  <c r="M389" i="2" s="1"/>
  <c r="G389" i="2"/>
  <c r="L388" i="2"/>
  <c r="K388" i="2"/>
  <c r="I388" i="2"/>
  <c r="H388" i="2"/>
  <c r="J387" i="2"/>
  <c r="M387" i="2" s="1"/>
  <c r="G387" i="2"/>
  <c r="J386" i="2"/>
  <c r="M386" i="2" s="1"/>
  <c r="G386" i="2"/>
  <c r="J385" i="2"/>
  <c r="M385" i="2" s="1"/>
  <c r="G385" i="2"/>
  <c r="J384" i="2"/>
  <c r="M384" i="2" s="1"/>
  <c r="G384" i="2"/>
  <c r="J383" i="2"/>
  <c r="M383" i="2" s="1"/>
  <c r="G383" i="2"/>
  <c r="L382" i="2"/>
  <c r="O382" i="2" s="1"/>
  <c r="K382" i="2"/>
  <c r="J382" i="2"/>
  <c r="I382" i="2"/>
  <c r="H382" i="2"/>
  <c r="G382" i="2" s="1"/>
  <c r="J381" i="2"/>
  <c r="G381" i="2"/>
  <c r="J380" i="2"/>
  <c r="G380" i="2"/>
  <c r="J379" i="2"/>
  <c r="G379" i="2"/>
  <c r="J378" i="2"/>
  <c r="G378" i="2"/>
  <c r="J377" i="2"/>
  <c r="G377" i="2"/>
  <c r="J376" i="2"/>
  <c r="G376" i="2"/>
  <c r="J375" i="2"/>
  <c r="G375" i="2"/>
  <c r="J374" i="2"/>
  <c r="G374" i="2"/>
  <c r="J373" i="2"/>
  <c r="G373" i="2"/>
  <c r="L372" i="2"/>
  <c r="K372" i="2"/>
  <c r="I372" i="2"/>
  <c r="H372" i="2"/>
  <c r="D372" i="2"/>
  <c r="J371" i="2"/>
  <c r="M371" i="2" s="1"/>
  <c r="G371" i="2"/>
  <c r="J370" i="2"/>
  <c r="M370" i="2" s="1"/>
  <c r="G370" i="2"/>
  <c r="J369" i="2"/>
  <c r="M369" i="2" s="1"/>
  <c r="G369" i="2"/>
  <c r="J368" i="2"/>
  <c r="M368" i="2" s="1"/>
  <c r="G368" i="2"/>
  <c r="J367" i="2"/>
  <c r="M367" i="2" s="1"/>
  <c r="G367" i="2"/>
  <c r="J366" i="2"/>
  <c r="M366" i="2" s="1"/>
  <c r="G366" i="2"/>
  <c r="J365" i="2"/>
  <c r="M365" i="2" s="1"/>
  <c r="G365" i="2"/>
  <c r="L364" i="2"/>
  <c r="K364" i="2"/>
  <c r="I364" i="2"/>
  <c r="H364" i="2"/>
  <c r="J363" i="2"/>
  <c r="M363" i="2" s="1"/>
  <c r="G363" i="2"/>
  <c r="J362" i="2"/>
  <c r="M362" i="2" s="1"/>
  <c r="G362" i="2"/>
  <c r="J361" i="2"/>
  <c r="M361" i="2" s="1"/>
  <c r="G361" i="2"/>
  <c r="J360" i="2"/>
  <c r="M360" i="2" s="1"/>
  <c r="G360" i="2"/>
  <c r="J359" i="2"/>
  <c r="M359" i="2" s="1"/>
  <c r="G359" i="2"/>
  <c r="L358" i="2"/>
  <c r="K358" i="2"/>
  <c r="I358" i="2"/>
  <c r="H358" i="2"/>
  <c r="D358" i="2"/>
  <c r="J357" i="2"/>
  <c r="G357" i="2"/>
  <c r="D357" i="2"/>
  <c r="J356" i="2"/>
  <c r="M356" i="2" s="1"/>
  <c r="G356" i="2"/>
  <c r="D356" i="2"/>
  <c r="J355" i="2"/>
  <c r="G355" i="2"/>
  <c r="D355" i="2"/>
  <c r="L354" i="2"/>
  <c r="K354" i="2"/>
  <c r="I354" i="2"/>
  <c r="H354" i="2"/>
  <c r="F354" i="2"/>
  <c r="E354" i="2"/>
  <c r="J353" i="2"/>
  <c r="M353" i="2" s="1"/>
  <c r="G353" i="2"/>
  <c r="D353" i="2"/>
  <c r="J352" i="2"/>
  <c r="G352" i="2"/>
  <c r="D352" i="2"/>
  <c r="J351" i="2"/>
  <c r="M351" i="2" s="1"/>
  <c r="G351" i="2"/>
  <c r="D351" i="2"/>
  <c r="L350" i="2"/>
  <c r="K350" i="2"/>
  <c r="I350" i="2"/>
  <c r="H350" i="2"/>
  <c r="G350" i="2" s="1"/>
  <c r="F350" i="2"/>
  <c r="E350" i="2"/>
  <c r="J349" i="2"/>
  <c r="G349" i="2"/>
  <c r="D349" i="2"/>
  <c r="J348" i="2"/>
  <c r="G348" i="2"/>
  <c r="D348" i="2"/>
  <c r="J347" i="2"/>
  <c r="G347" i="2"/>
  <c r="D347" i="2"/>
  <c r="J346" i="2"/>
  <c r="G346" i="2"/>
  <c r="D346" i="2"/>
  <c r="J345" i="2"/>
  <c r="G345" i="2"/>
  <c r="D345" i="2"/>
  <c r="J344" i="2"/>
  <c r="G344" i="2"/>
  <c r="D344" i="2"/>
  <c r="J343" i="2"/>
  <c r="G343" i="2"/>
  <c r="D343" i="2"/>
  <c r="J342" i="2"/>
  <c r="G342" i="2"/>
  <c r="D342" i="2"/>
  <c r="L341" i="2"/>
  <c r="K341" i="2"/>
  <c r="J341" i="2" s="1"/>
  <c r="I341" i="2"/>
  <c r="H341" i="2"/>
  <c r="F341" i="2"/>
  <c r="E341" i="2"/>
  <c r="J340" i="2"/>
  <c r="G340" i="2"/>
  <c r="D340" i="2"/>
  <c r="J339" i="2"/>
  <c r="G339" i="2"/>
  <c r="D339" i="2"/>
  <c r="J338" i="2"/>
  <c r="G338" i="2"/>
  <c r="J337" i="2"/>
  <c r="G337" i="2"/>
  <c r="D337" i="2"/>
  <c r="J336" i="2"/>
  <c r="G336" i="2"/>
  <c r="D336" i="2"/>
  <c r="J335" i="2"/>
  <c r="G335" i="2"/>
  <c r="D335" i="2"/>
  <c r="J334" i="2"/>
  <c r="G334" i="2"/>
  <c r="D334" i="2"/>
  <c r="J333" i="2"/>
  <c r="G333" i="2"/>
  <c r="D333" i="2"/>
  <c r="J332" i="2"/>
  <c r="G332" i="2"/>
  <c r="D332" i="2"/>
  <c r="J331" i="2"/>
  <c r="G331" i="2"/>
  <c r="D331" i="2"/>
  <c r="J330" i="2"/>
  <c r="G330" i="2"/>
  <c r="D330" i="2"/>
  <c r="J329" i="2"/>
  <c r="G329" i="2"/>
  <c r="D329" i="2"/>
  <c r="L328" i="2"/>
  <c r="K328" i="2"/>
  <c r="I328" i="2"/>
  <c r="H328" i="2"/>
  <c r="D328" i="2"/>
  <c r="J327" i="2"/>
  <c r="G327" i="2"/>
  <c r="D327" i="2"/>
  <c r="J326" i="2"/>
  <c r="G326" i="2"/>
  <c r="D326" i="2"/>
  <c r="J325" i="2"/>
  <c r="G325" i="2"/>
  <c r="D325" i="2"/>
  <c r="J324" i="2"/>
  <c r="M324" i="2" s="1"/>
  <c r="G324" i="2"/>
  <c r="D324" i="2"/>
  <c r="J323" i="2"/>
  <c r="G323" i="2"/>
  <c r="D323" i="2"/>
  <c r="J322" i="2"/>
  <c r="M322" i="2" s="1"/>
  <c r="G322" i="2"/>
  <c r="D322" i="2"/>
  <c r="J321" i="2"/>
  <c r="G321" i="2"/>
  <c r="D321" i="2"/>
  <c r="J320" i="2"/>
  <c r="M320" i="2" s="1"/>
  <c r="G320" i="2"/>
  <c r="D320" i="2"/>
  <c r="J319" i="2"/>
  <c r="G319" i="2"/>
  <c r="D319" i="2"/>
  <c r="J318" i="2"/>
  <c r="M318" i="2" s="1"/>
  <c r="G318" i="2"/>
  <c r="D318" i="2"/>
  <c r="J317" i="2"/>
  <c r="G317" i="2"/>
  <c r="D317" i="2"/>
  <c r="J316" i="2"/>
  <c r="M316" i="2" s="1"/>
  <c r="G316" i="2"/>
  <c r="D316" i="2"/>
  <c r="J315" i="2"/>
  <c r="G315" i="2"/>
  <c r="D315" i="2"/>
  <c r="L314" i="2"/>
  <c r="K314" i="2"/>
  <c r="J314" i="2"/>
  <c r="I314" i="2"/>
  <c r="H314" i="2"/>
  <c r="G314" i="2" s="1"/>
  <c r="E314" i="2"/>
  <c r="D314" i="2" s="1"/>
  <c r="J313" i="2"/>
  <c r="M313" i="2" s="1"/>
  <c r="G313" i="2"/>
  <c r="D313" i="2"/>
  <c r="J312" i="2"/>
  <c r="G312" i="2"/>
  <c r="D312" i="2"/>
  <c r="J311" i="2"/>
  <c r="M311" i="2" s="1"/>
  <c r="G311" i="2"/>
  <c r="D311" i="2"/>
  <c r="L310" i="2"/>
  <c r="K310" i="2"/>
  <c r="I310" i="2"/>
  <c r="H310" i="2"/>
  <c r="G310" i="2" s="1"/>
  <c r="F310" i="2"/>
  <c r="E310" i="2"/>
  <c r="J309" i="2"/>
  <c r="G309" i="2"/>
  <c r="D309" i="2"/>
  <c r="J308" i="2"/>
  <c r="G308" i="2"/>
  <c r="D308" i="2"/>
  <c r="J307" i="2"/>
  <c r="G307" i="2"/>
  <c r="D307" i="2"/>
  <c r="J306" i="2"/>
  <c r="G306" i="2"/>
  <c r="D306" i="2"/>
  <c r="J305" i="2"/>
  <c r="G305" i="2"/>
  <c r="D305" i="2"/>
  <c r="L304" i="2"/>
  <c r="I304" i="2"/>
  <c r="G304" i="2" s="1"/>
  <c r="F304" i="2"/>
  <c r="D304" i="2" s="1"/>
  <c r="J303" i="2"/>
  <c r="G303" i="2"/>
  <c r="D303" i="2"/>
  <c r="J302" i="2"/>
  <c r="G302" i="2"/>
  <c r="D302" i="2"/>
  <c r="J301" i="2"/>
  <c r="G301" i="2"/>
  <c r="D301" i="2"/>
  <c r="J300" i="2"/>
  <c r="G300" i="2"/>
  <c r="D300" i="2"/>
  <c r="J299" i="2"/>
  <c r="G299" i="2"/>
  <c r="D299" i="2"/>
  <c r="J298" i="2"/>
  <c r="G298" i="2"/>
  <c r="J297" i="2"/>
  <c r="G297" i="2"/>
  <c r="D297" i="2"/>
  <c r="J296" i="2"/>
  <c r="G296" i="2"/>
  <c r="D296" i="2"/>
  <c r="J295" i="2"/>
  <c r="G295" i="2"/>
  <c r="D295" i="2"/>
  <c r="J294" i="2"/>
  <c r="G294" i="2"/>
  <c r="D294" i="2"/>
  <c r="L293" i="2"/>
  <c r="K293" i="2"/>
  <c r="I293" i="2"/>
  <c r="I292" i="2" s="1"/>
  <c r="H293" i="2"/>
  <c r="F293" i="2"/>
  <c r="E293" i="2"/>
  <c r="L289" i="2"/>
  <c r="K289" i="2"/>
  <c r="I289" i="2"/>
  <c r="H289" i="2"/>
  <c r="J288" i="2"/>
  <c r="M288" i="2" s="1"/>
  <c r="G288" i="2"/>
  <c r="J287" i="2"/>
  <c r="M287" i="2" s="1"/>
  <c r="G287" i="2"/>
  <c r="J286" i="2"/>
  <c r="M286" i="2" s="1"/>
  <c r="G286" i="2"/>
  <c r="J285" i="2"/>
  <c r="M285" i="2" s="1"/>
  <c r="G285" i="2"/>
  <c r="J284" i="2"/>
  <c r="M284" i="2" s="1"/>
  <c r="G284" i="2"/>
  <c r="L283" i="2"/>
  <c r="K283" i="2"/>
  <c r="I283" i="2"/>
  <c r="H283" i="2"/>
  <c r="J282" i="2"/>
  <c r="M282" i="2" s="1"/>
  <c r="G282" i="2"/>
  <c r="J281" i="2"/>
  <c r="M281" i="2" s="1"/>
  <c r="G281" i="2"/>
  <c r="J280" i="2"/>
  <c r="M280" i="2" s="1"/>
  <c r="G280" i="2"/>
  <c r="J279" i="2"/>
  <c r="M279" i="2" s="1"/>
  <c r="G279" i="2"/>
  <c r="J278" i="2"/>
  <c r="M278" i="2" s="1"/>
  <c r="G278" i="2"/>
  <c r="J277" i="2"/>
  <c r="M277" i="2" s="1"/>
  <c r="G277" i="2"/>
  <c r="J276" i="2"/>
  <c r="M276" i="2" s="1"/>
  <c r="G276" i="2"/>
  <c r="J275" i="2"/>
  <c r="M275" i="2" s="1"/>
  <c r="G275" i="2"/>
  <c r="J274" i="2"/>
  <c r="M274" i="2" s="1"/>
  <c r="G274" i="2"/>
  <c r="J273" i="2"/>
  <c r="M273" i="2" s="1"/>
  <c r="G273" i="2"/>
  <c r="J272" i="2"/>
  <c r="M272" i="2" s="1"/>
  <c r="G272" i="2"/>
  <c r="J271" i="2"/>
  <c r="M271" i="2" s="1"/>
  <c r="G271" i="2"/>
  <c r="J270" i="2"/>
  <c r="G270" i="2"/>
  <c r="L269" i="2"/>
  <c r="K269" i="2"/>
  <c r="I269" i="2"/>
  <c r="H269" i="2"/>
  <c r="D269" i="2"/>
  <c r="J268" i="2"/>
  <c r="G268" i="2"/>
  <c r="D268" i="2"/>
  <c r="J267" i="2"/>
  <c r="M267" i="2" s="1"/>
  <c r="G267" i="2"/>
  <c r="D267" i="2"/>
  <c r="J266" i="2"/>
  <c r="G266" i="2"/>
  <c r="D266" i="2"/>
  <c r="J265" i="2"/>
  <c r="M265" i="2" s="1"/>
  <c r="G265" i="2"/>
  <c r="D265" i="2"/>
  <c r="J264" i="2"/>
  <c r="G264" i="2"/>
  <c r="D264" i="2"/>
  <c r="J263" i="2"/>
  <c r="M263" i="2" s="1"/>
  <c r="G263" i="2"/>
  <c r="D263" i="2"/>
  <c r="J262" i="2"/>
  <c r="G262" i="2"/>
  <c r="D262" i="2"/>
  <c r="J261" i="2"/>
  <c r="M261" i="2" s="1"/>
  <c r="G261" i="2"/>
  <c r="D261" i="2"/>
  <c r="J260" i="2"/>
  <c r="G260" i="2"/>
  <c r="D260" i="2"/>
  <c r="J259" i="2"/>
  <c r="M259" i="2" s="1"/>
  <c r="G259" i="2"/>
  <c r="D259" i="2"/>
  <c r="J258" i="2"/>
  <c r="G258" i="2"/>
  <c r="D258" i="2"/>
  <c r="J257" i="2"/>
  <c r="M257" i="2" s="1"/>
  <c r="G257" i="2"/>
  <c r="D257" i="2"/>
  <c r="J256" i="2"/>
  <c r="G256" i="2"/>
  <c r="D256" i="2"/>
  <c r="L255" i="2"/>
  <c r="K255" i="2"/>
  <c r="I255" i="2"/>
  <c r="H255" i="2"/>
  <c r="F255" i="2"/>
  <c r="E255" i="2"/>
  <c r="J254" i="2"/>
  <c r="M254" i="2" s="1"/>
  <c r="G254" i="2"/>
  <c r="D254" i="2"/>
  <c r="J253" i="2"/>
  <c r="G253" i="2"/>
  <c r="D253" i="2"/>
  <c r="J252" i="2"/>
  <c r="M252" i="2" s="1"/>
  <c r="G252" i="2"/>
  <c r="D252" i="2"/>
  <c r="J251" i="2"/>
  <c r="G251" i="2"/>
  <c r="D251" i="2"/>
  <c r="J250" i="2"/>
  <c r="M250" i="2" s="1"/>
  <c r="G250" i="2"/>
  <c r="D250" i="2"/>
  <c r="J249" i="2"/>
  <c r="G249" i="2"/>
  <c r="D249" i="2"/>
  <c r="J248" i="2"/>
  <c r="M248" i="2" s="1"/>
  <c r="G248" i="2"/>
  <c r="D248" i="2"/>
  <c r="J247" i="2"/>
  <c r="G247" i="2"/>
  <c r="D247" i="2"/>
  <c r="J246" i="2"/>
  <c r="M246" i="2" s="1"/>
  <c r="G246" i="2"/>
  <c r="D246" i="2"/>
  <c r="J245" i="2"/>
  <c r="G245" i="2"/>
  <c r="D245" i="2"/>
  <c r="J244" i="2"/>
  <c r="M244" i="2" s="1"/>
  <c r="G244" i="2"/>
  <c r="D244" i="2"/>
  <c r="J243" i="2"/>
  <c r="G243" i="2"/>
  <c r="D243" i="2"/>
  <c r="J242" i="2"/>
  <c r="M242" i="2" s="1"/>
  <c r="G242" i="2"/>
  <c r="D242" i="2"/>
  <c r="J241" i="2"/>
  <c r="G241" i="2"/>
  <c r="D241" i="2"/>
  <c r="J240" i="2"/>
  <c r="M240" i="2" s="1"/>
  <c r="G240" i="2"/>
  <c r="D240" i="2"/>
  <c r="J239" i="2"/>
  <c r="G239" i="2"/>
  <c r="D239" i="2"/>
  <c r="J238" i="2"/>
  <c r="M238" i="2" s="1"/>
  <c r="G238" i="2"/>
  <c r="D238" i="2"/>
  <c r="J237" i="2"/>
  <c r="G237" i="2"/>
  <c r="D237" i="2"/>
  <c r="J236" i="2"/>
  <c r="M236" i="2" s="1"/>
  <c r="G236" i="2"/>
  <c r="D236" i="2"/>
  <c r="J235" i="2"/>
  <c r="G235" i="2"/>
  <c r="D235" i="2"/>
  <c r="J234" i="2"/>
  <c r="M234" i="2" s="1"/>
  <c r="G234" i="2"/>
  <c r="D234" i="2"/>
  <c r="J233" i="2"/>
  <c r="G233" i="2"/>
  <c r="D233" i="2"/>
  <c r="J232" i="2"/>
  <c r="M232" i="2" s="1"/>
  <c r="G232" i="2"/>
  <c r="D232" i="2"/>
  <c r="J231" i="2"/>
  <c r="G231" i="2"/>
  <c r="D231" i="2"/>
  <c r="J230" i="2"/>
  <c r="G230" i="2"/>
  <c r="D230" i="2"/>
  <c r="J229" i="2"/>
  <c r="G229" i="2"/>
  <c r="D229" i="2"/>
  <c r="J228" i="2"/>
  <c r="M228" i="2" s="1"/>
  <c r="G228" i="2"/>
  <c r="D228" i="2"/>
  <c r="J227" i="2"/>
  <c r="G227" i="2"/>
  <c r="D227" i="2"/>
  <c r="J226" i="2"/>
  <c r="M226" i="2" s="1"/>
  <c r="G226" i="2"/>
  <c r="D226" i="2"/>
  <c r="L225" i="2"/>
  <c r="K225" i="2"/>
  <c r="I225" i="2"/>
  <c r="I224" i="2" s="1"/>
  <c r="H225" i="2"/>
  <c r="F225" i="2"/>
  <c r="E225" i="2"/>
  <c r="L224" i="2"/>
  <c r="F224" i="2"/>
  <c r="G293" i="2" l="1"/>
  <c r="M392" i="2"/>
  <c r="M326" i="2"/>
  <c r="M330" i="2"/>
  <c r="M332" i="2"/>
  <c r="M334" i="2"/>
  <c r="M336" i="2"/>
  <c r="M339" i="2"/>
  <c r="D341" i="2"/>
  <c r="G341" i="2"/>
  <c r="O341" i="2"/>
  <c r="M343" i="2"/>
  <c r="M345" i="2"/>
  <c r="M347" i="2"/>
  <c r="M349" i="2"/>
  <c r="M294" i="2"/>
  <c r="M296" i="2"/>
  <c r="M299" i="2"/>
  <c r="M301" i="2"/>
  <c r="M303" i="2"/>
  <c r="M305" i="2"/>
  <c r="M307" i="2"/>
  <c r="M309" i="2"/>
  <c r="M393" i="2"/>
  <c r="M227" i="2"/>
  <c r="M229" i="2"/>
  <c r="M231" i="2"/>
  <c r="M233" i="2"/>
  <c r="M235" i="2"/>
  <c r="M237" i="2"/>
  <c r="M239" i="2"/>
  <c r="M241" i="2"/>
  <c r="M243" i="2"/>
  <c r="M245" i="2"/>
  <c r="M247" i="2"/>
  <c r="M249" i="2"/>
  <c r="M251" i="2"/>
  <c r="M253" i="2"/>
  <c r="E224" i="2"/>
  <c r="H224" i="2"/>
  <c r="G224" i="2" s="1"/>
  <c r="E41" i="19" s="1"/>
  <c r="N255" i="2"/>
  <c r="M256" i="2"/>
  <c r="M258" i="2"/>
  <c r="M260" i="2"/>
  <c r="M262" i="2"/>
  <c r="M264" i="2"/>
  <c r="M266" i="2"/>
  <c r="N269" i="2"/>
  <c r="N283" i="2"/>
  <c r="G289" i="2"/>
  <c r="J289" i="2"/>
  <c r="D293" i="2"/>
  <c r="L292" i="2"/>
  <c r="O292" i="2" s="1"/>
  <c r="O293" i="2"/>
  <c r="M295" i="2"/>
  <c r="M297" i="2"/>
  <c r="M298" i="2"/>
  <c r="M300" i="2"/>
  <c r="M302" i="2"/>
  <c r="J304" i="2"/>
  <c r="M304" i="2" s="1"/>
  <c r="O304" i="2"/>
  <c r="M306" i="2"/>
  <c r="D310" i="2"/>
  <c r="M312" i="2"/>
  <c r="N314" i="2"/>
  <c r="M315" i="2"/>
  <c r="M317" i="2"/>
  <c r="M319" i="2"/>
  <c r="M321" i="2"/>
  <c r="M323" i="2"/>
  <c r="M325" i="2"/>
  <c r="M327" i="2"/>
  <c r="N328" i="2"/>
  <c r="M329" i="2"/>
  <c r="M331" i="2"/>
  <c r="M333" i="2"/>
  <c r="M335" i="2"/>
  <c r="M337" i="2"/>
  <c r="M338" i="2"/>
  <c r="M340" i="2"/>
  <c r="N341" i="2"/>
  <c r="M342" i="2"/>
  <c r="M344" i="2"/>
  <c r="M346" i="2"/>
  <c r="M348" i="2"/>
  <c r="D350" i="2"/>
  <c r="M352" i="2"/>
  <c r="N354" i="2"/>
  <c r="M355" i="2"/>
  <c r="M357" i="2"/>
  <c r="J358" i="2"/>
  <c r="N358" i="2"/>
  <c r="N364" i="2"/>
  <c r="M374" i="2"/>
  <c r="M375" i="2"/>
  <c r="M376" i="2"/>
  <c r="M377" i="2"/>
  <c r="M378" i="2"/>
  <c r="M379" i="2"/>
  <c r="M380" i="2"/>
  <c r="M381" i="2"/>
  <c r="N382" i="2"/>
  <c r="J388" i="2"/>
  <c r="N225" i="2"/>
  <c r="O255" i="2"/>
  <c r="O283" i="2"/>
  <c r="O289" i="2"/>
  <c r="N293" i="2"/>
  <c r="N310" i="2"/>
  <c r="M314" i="2"/>
  <c r="O328" i="2"/>
  <c r="M341" i="2"/>
  <c r="N350" i="2"/>
  <c r="O354" i="2"/>
  <c r="O358" i="2"/>
  <c r="O364" i="2"/>
  <c r="J372" i="2"/>
  <c r="N372" i="2"/>
  <c r="M382" i="2"/>
  <c r="O388" i="2"/>
  <c r="G269" i="2"/>
  <c r="H292" i="2"/>
  <c r="G292" i="2" s="1"/>
  <c r="E42" i="19" s="1"/>
  <c r="G328" i="2"/>
  <c r="J328" i="2"/>
  <c r="M328" i="2" s="1"/>
  <c r="G388" i="2"/>
  <c r="G255" i="2"/>
  <c r="G283" i="2"/>
  <c r="E292" i="2"/>
  <c r="G354" i="2"/>
  <c r="G364" i="2"/>
  <c r="O224" i="2"/>
  <c r="D224" i="2"/>
  <c r="K224" i="2"/>
  <c r="D225" i="2"/>
  <c r="G225" i="2"/>
  <c r="J225" i="2"/>
  <c r="M225" i="2" s="1"/>
  <c r="D255" i="2"/>
  <c r="F292" i="2"/>
  <c r="D292" i="2" s="1"/>
  <c r="K292" i="2"/>
  <c r="N292" i="2" s="1"/>
  <c r="D354" i="2"/>
  <c r="G358" i="2"/>
  <c r="G372" i="2"/>
  <c r="J255" i="2"/>
  <c r="J269" i="2"/>
  <c r="M269" i="2" s="1"/>
  <c r="J310" i="2"/>
  <c r="M310" i="2" s="1"/>
  <c r="J283" i="2"/>
  <c r="M283" i="2" s="1"/>
  <c r="J293" i="2"/>
  <c r="M293" i="2" s="1"/>
  <c r="J350" i="2"/>
  <c r="M350" i="2" s="1"/>
  <c r="J354" i="2"/>
  <c r="M354" i="2" s="1"/>
  <c r="J364" i="2"/>
  <c r="M364" i="2" s="1"/>
  <c r="M255" i="2" l="1"/>
  <c r="M372" i="2"/>
  <c r="M388" i="2"/>
  <c r="M358" i="2"/>
  <c r="M289" i="2"/>
  <c r="J292" i="2"/>
  <c r="M292" i="2" s="1"/>
  <c r="N224" i="2"/>
  <c r="J224" i="2"/>
  <c r="O457" i="2"/>
  <c r="O458" i="2"/>
  <c r="O459" i="2"/>
  <c r="O460" i="2"/>
  <c r="O436" i="2"/>
  <c r="O437" i="2"/>
  <c r="O446" i="2"/>
  <c r="O447" i="2"/>
  <c r="O456" i="2"/>
  <c r="O466" i="2"/>
  <c r="O467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2" i="2"/>
  <c r="N463" i="2"/>
  <c r="N464" i="2"/>
  <c r="N466" i="2"/>
  <c r="N467" i="2"/>
  <c r="E58" i="2"/>
  <c r="F58" i="2"/>
  <c r="J62" i="2"/>
  <c r="G62" i="2"/>
  <c r="D62" i="2"/>
  <c r="M62" i="2" l="1"/>
  <c r="M224" i="2"/>
  <c r="F41" i="19"/>
  <c r="F42" i="19"/>
  <c r="E54" i="19"/>
  <c r="G26" i="19"/>
  <c r="G54" i="19"/>
  <c r="O560" i="2"/>
  <c r="O616" i="2"/>
  <c r="N617" i="2"/>
  <c r="N616" i="2" s="1"/>
  <c r="N626" i="2"/>
  <c r="N625" i="2" s="1"/>
  <c r="M625" i="2" s="1"/>
  <c r="O625" i="2"/>
  <c r="O565" i="2"/>
  <c r="O566" i="2"/>
  <c r="J572" i="2"/>
  <c r="J573" i="2"/>
  <c r="O568" i="2"/>
  <c r="N567" i="2"/>
  <c r="N566" i="2"/>
  <c r="N565" i="2"/>
  <c r="N563" i="2"/>
  <c r="N562" i="2"/>
  <c r="N35" i="2"/>
  <c r="N34" i="2"/>
  <c r="N33" i="2"/>
  <c r="N32" i="2"/>
  <c r="N31" i="2"/>
  <c r="N30" i="2"/>
  <c r="N28" i="2"/>
  <c r="N21" i="2"/>
  <c r="N22" i="2"/>
  <c r="N24" i="2"/>
  <c r="N25" i="2"/>
  <c r="N26" i="2"/>
  <c r="N20" i="2"/>
  <c r="N16" i="2"/>
  <c r="N13" i="2"/>
  <c r="N14" i="2"/>
  <c r="N12" i="2"/>
  <c r="O9" i="2"/>
  <c r="N10" i="2"/>
  <c r="N9" i="2" s="1"/>
  <c r="M616" i="2" l="1"/>
  <c r="M9" i="2"/>
  <c r="J626" i="2" l="1"/>
  <c r="F66" i="19" s="1"/>
  <c r="F65" i="19" s="1"/>
  <c r="L625" i="2"/>
  <c r="K625" i="2"/>
  <c r="J625" i="2" s="1"/>
  <c r="J624" i="2"/>
  <c r="L623" i="2"/>
  <c r="K623" i="2"/>
  <c r="J622" i="2"/>
  <c r="J621" i="2"/>
  <c r="L620" i="2"/>
  <c r="L619" i="2" s="1"/>
  <c r="K620" i="2"/>
  <c r="J618" i="2"/>
  <c r="J617" i="2"/>
  <c r="L616" i="2"/>
  <c r="K616" i="2"/>
  <c r="J615" i="2"/>
  <c r="J614" i="2"/>
  <c r="J613" i="2"/>
  <c r="L612" i="2"/>
  <c r="K612" i="2"/>
  <c r="J611" i="2"/>
  <c r="J610" i="2"/>
  <c r="J609" i="2"/>
  <c r="J608" i="2"/>
  <c r="L607" i="2"/>
  <c r="K607" i="2"/>
  <c r="J606" i="2"/>
  <c r="J605" i="2"/>
  <c r="L604" i="2"/>
  <c r="K604" i="2"/>
  <c r="J603" i="2"/>
  <c r="L602" i="2"/>
  <c r="J600" i="2"/>
  <c r="L599" i="2"/>
  <c r="K599" i="2"/>
  <c r="J598" i="2"/>
  <c r="J597" i="2"/>
  <c r="J596" i="2"/>
  <c r="J595" i="2"/>
  <c r="J594" i="2"/>
  <c r="L593" i="2"/>
  <c r="K593" i="2"/>
  <c r="J592" i="2"/>
  <c r="J591" i="2"/>
  <c r="J590" i="2"/>
  <c r="J589" i="2"/>
  <c r="J588" i="2"/>
  <c r="J587" i="2"/>
  <c r="J586" i="2"/>
  <c r="J585" i="2"/>
  <c r="K584" i="2"/>
  <c r="J584" i="2" s="1"/>
  <c r="J583" i="2"/>
  <c r="J582" i="2"/>
  <c r="J581" i="2"/>
  <c r="J580" i="2"/>
  <c r="J579" i="2"/>
  <c r="J578" i="2"/>
  <c r="J577" i="2"/>
  <c r="J576" i="2" s="1"/>
  <c r="L576" i="2"/>
  <c r="K576" i="2"/>
  <c r="J575" i="2"/>
  <c r="J574" i="2"/>
  <c r="L571" i="2"/>
  <c r="K571" i="2"/>
  <c r="J570" i="2"/>
  <c r="J569" i="2"/>
  <c r="J568" i="2"/>
  <c r="J567" i="2"/>
  <c r="J566" i="2"/>
  <c r="J565" i="2"/>
  <c r="J563" i="2"/>
  <c r="J562" i="2"/>
  <c r="F53" i="19" s="1"/>
  <c r="J560" i="2"/>
  <c r="J559" i="2"/>
  <c r="J558" i="2"/>
  <c r="L557" i="2"/>
  <c r="K557" i="2"/>
  <c r="J556" i="2"/>
  <c r="J555" i="2"/>
  <c r="L554" i="2"/>
  <c r="K554" i="2"/>
  <c r="J553" i="2"/>
  <c r="J552" i="2"/>
  <c r="L551" i="2"/>
  <c r="K551" i="2"/>
  <c r="J549" i="2"/>
  <c r="L548" i="2"/>
  <c r="K548" i="2"/>
  <c r="J547" i="2"/>
  <c r="L546" i="2"/>
  <c r="K546" i="2"/>
  <c r="J544" i="2"/>
  <c r="J543" i="2"/>
  <c r="L542" i="2"/>
  <c r="K542" i="2"/>
  <c r="J540" i="2"/>
  <c r="J539" i="2"/>
  <c r="J538" i="2"/>
  <c r="J537" i="2"/>
  <c r="L536" i="2"/>
  <c r="K536" i="2"/>
  <c r="J535" i="2"/>
  <c r="J534" i="2"/>
  <c r="J533" i="2"/>
  <c r="L532" i="2"/>
  <c r="K532" i="2"/>
  <c r="J531" i="2"/>
  <c r="J530" i="2"/>
  <c r="J529" i="2"/>
  <c r="J528" i="2"/>
  <c r="J527" i="2"/>
  <c r="J526" i="2"/>
  <c r="J525" i="2"/>
  <c r="J524" i="2"/>
  <c r="L523" i="2"/>
  <c r="K523" i="2"/>
  <c r="J520" i="2"/>
  <c r="J519" i="2"/>
  <c r="J518" i="2"/>
  <c r="J517" i="2"/>
  <c r="J516" i="2"/>
  <c r="J515" i="2"/>
  <c r="J514" i="2"/>
  <c r="J513" i="2"/>
  <c r="L512" i="2"/>
  <c r="K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L487" i="2"/>
  <c r="K487" i="2"/>
  <c r="J486" i="2"/>
  <c r="J485" i="2"/>
  <c r="L484" i="2"/>
  <c r="K484" i="2"/>
  <c r="J483" i="2"/>
  <c r="J482" i="2"/>
  <c r="J481" i="2"/>
  <c r="L480" i="2"/>
  <c r="K480" i="2"/>
  <c r="J480" i="2" s="1"/>
  <c r="J479" i="2"/>
  <c r="J478" i="2"/>
  <c r="J477" i="2"/>
  <c r="J476" i="2"/>
  <c r="J475" i="2"/>
  <c r="J474" i="2"/>
  <c r="J473" i="2"/>
  <c r="J472" i="2"/>
  <c r="L471" i="2"/>
  <c r="K471" i="2"/>
  <c r="L470" i="2"/>
  <c r="K470" i="2"/>
  <c r="J468" i="2"/>
  <c r="J467" i="2"/>
  <c r="J466" i="2"/>
  <c r="L465" i="2"/>
  <c r="K465" i="2"/>
  <c r="J464" i="2"/>
  <c r="J463" i="2"/>
  <c r="J462" i="2"/>
  <c r="L461" i="2"/>
  <c r="K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L435" i="2"/>
  <c r="K435" i="2"/>
  <c r="J434" i="2"/>
  <c r="J222" i="2"/>
  <c r="J221" i="2"/>
  <c r="L220" i="2"/>
  <c r="K220" i="2"/>
  <c r="J220" i="2" s="1"/>
  <c r="J219" i="2"/>
  <c r="L218" i="2"/>
  <c r="K218" i="2"/>
  <c r="J218" i="2"/>
  <c r="J217" i="2"/>
  <c r="J216" i="2"/>
  <c r="J215" i="2"/>
  <c r="J214" i="2"/>
  <c r="J213" i="2"/>
  <c r="J212" i="2"/>
  <c r="J211" i="2"/>
  <c r="L210" i="2"/>
  <c r="K210" i="2"/>
  <c r="J209" i="2"/>
  <c r="J208" i="2"/>
  <c r="J207" i="2"/>
  <c r="J206" i="2"/>
  <c r="J205" i="2"/>
  <c r="J204" i="2"/>
  <c r="J203" i="2"/>
  <c r="J202" i="2"/>
  <c r="J201" i="2"/>
  <c r="J200" i="2"/>
  <c r="J199" i="2"/>
  <c r="L198" i="2"/>
  <c r="K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L171" i="2"/>
  <c r="K171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L137" i="2"/>
  <c r="K137" i="2"/>
  <c r="J146" i="2"/>
  <c r="J145" i="2"/>
  <c r="J144" i="2"/>
  <c r="J143" i="2"/>
  <c r="J142" i="2"/>
  <c r="J141" i="2"/>
  <c r="J140" i="2"/>
  <c r="J139" i="2"/>
  <c r="J138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L123" i="2"/>
  <c r="L121" i="2" s="1"/>
  <c r="K123" i="2"/>
  <c r="J122" i="2"/>
  <c r="J120" i="2"/>
  <c r="J119" i="2"/>
  <c r="J118" i="2"/>
  <c r="J117" i="2"/>
  <c r="J116" i="2"/>
  <c r="L115" i="2"/>
  <c r="K115" i="2"/>
  <c r="J114" i="2"/>
  <c r="L113" i="2"/>
  <c r="K113" i="2"/>
  <c r="J112" i="2"/>
  <c r="J111" i="2"/>
  <c r="L110" i="2"/>
  <c r="K110" i="2"/>
  <c r="J109" i="2"/>
  <c r="J108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 s="1"/>
  <c r="L94" i="2"/>
  <c r="K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L72" i="2"/>
  <c r="K72" i="2"/>
  <c r="K71" i="2"/>
  <c r="J69" i="2"/>
  <c r="L68" i="2"/>
  <c r="K68" i="2"/>
  <c r="J67" i="2"/>
  <c r="J66" i="2"/>
  <c r="J65" i="2"/>
  <c r="J64" i="2"/>
  <c r="L63" i="2"/>
  <c r="L58" i="2" s="1"/>
  <c r="K63" i="2"/>
  <c r="J61" i="2"/>
  <c r="J60" i="2"/>
  <c r="J59" i="2"/>
  <c r="J57" i="2"/>
  <c r="L56" i="2"/>
  <c r="K56" i="2"/>
  <c r="J55" i="2"/>
  <c r="J54" i="2"/>
  <c r="J53" i="2"/>
  <c r="J52" i="2"/>
  <c r="J51" i="2"/>
  <c r="J50" i="2"/>
  <c r="J49" i="2"/>
  <c r="J48" i="2"/>
  <c r="J47" i="2"/>
  <c r="J46" i="2"/>
  <c r="J45" i="2"/>
  <c r="L44" i="2"/>
  <c r="K44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L29" i="2"/>
  <c r="K29" i="2"/>
  <c r="J28" i="2"/>
  <c r="L27" i="2"/>
  <c r="K27" i="2"/>
  <c r="J26" i="2"/>
  <c r="J25" i="2"/>
  <c r="J24" i="2"/>
  <c r="L23" i="2"/>
  <c r="J23" i="2" s="1"/>
  <c r="J22" i="2"/>
  <c r="J21" i="2"/>
  <c r="J20" i="2"/>
  <c r="L19" i="2"/>
  <c r="K19" i="2"/>
  <c r="J18" i="2"/>
  <c r="L17" i="2"/>
  <c r="K17" i="2"/>
  <c r="J17" i="2" s="1"/>
  <c r="J16" i="2"/>
  <c r="L15" i="2"/>
  <c r="K15" i="2"/>
  <c r="J14" i="2"/>
  <c r="J13" i="2"/>
  <c r="J12" i="2"/>
  <c r="L11" i="2"/>
  <c r="K11" i="2"/>
  <c r="J10" i="2"/>
  <c r="L9" i="2"/>
  <c r="K9" i="2"/>
  <c r="J72" i="2" l="1"/>
  <c r="J551" i="2"/>
  <c r="J123" i="2"/>
  <c r="F39" i="19"/>
  <c r="L469" i="2"/>
  <c r="J546" i="2"/>
  <c r="K564" i="2"/>
  <c r="J571" i="2"/>
  <c r="J599" i="2"/>
  <c r="J623" i="2"/>
  <c r="K469" i="2"/>
  <c r="J471" i="2"/>
  <c r="J532" i="2"/>
  <c r="L601" i="2"/>
  <c r="J604" i="2"/>
  <c r="J607" i="2"/>
  <c r="K522" i="2"/>
  <c r="L170" i="2"/>
  <c r="J198" i="2"/>
  <c r="F37" i="19" s="1"/>
  <c r="J612" i="2"/>
  <c r="K602" i="2"/>
  <c r="L550" i="2"/>
  <c r="L522" i="2"/>
  <c r="J523" i="2"/>
  <c r="J512" i="2"/>
  <c r="J487" i="2"/>
  <c r="J484" i="2"/>
  <c r="J536" i="2"/>
  <c r="J542" i="2"/>
  <c r="J593" i="2"/>
  <c r="J147" i="2"/>
  <c r="K121" i="2"/>
  <c r="J121" i="2" s="1"/>
  <c r="F33" i="19" s="1"/>
  <c r="J110" i="2"/>
  <c r="F30" i="19" s="1"/>
  <c r="J107" i="2"/>
  <c r="J56" i="2"/>
  <c r="F24" i="19" s="1"/>
  <c r="J115" i="2"/>
  <c r="F32" i="19" s="1"/>
  <c r="J137" i="2"/>
  <c r="F34" i="19" s="1"/>
  <c r="L541" i="2"/>
  <c r="J548" i="2"/>
  <c r="J554" i="2"/>
  <c r="J557" i="2"/>
  <c r="J113" i="2"/>
  <c r="F31" i="19" s="1"/>
  <c r="J210" i="2"/>
  <c r="L433" i="2"/>
  <c r="J461" i="2"/>
  <c r="K541" i="2"/>
  <c r="L71" i="2"/>
  <c r="L43" i="2"/>
  <c r="J68" i="2"/>
  <c r="F27" i="19" s="1"/>
  <c r="J465" i="2"/>
  <c r="K433" i="2"/>
  <c r="K223" i="2" s="1"/>
  <c r="J27" i="2"/>
  <c r="J9" i="2"/>
  <c r="F15" i="19" s="1"/>
  <c r="J44" i="2"/>
  <c r="F23" i="19" s="1"/>
  <c r="J171" i="2"/>
  <c r="J616" i="2"/>
  <c r="F61" i="19" s="1"/>
  <c r="J620" i="2"/>
  <c r="L8" i="2"/>
  <c r="J63" i="2"/>
  <c r="K58" i="2"/>
  <c r="K550" i="2"/>
  <c r="K561" i="2"/>
  <c r="F18" i="19"/>
  <c r="K619" i="2"/>
  <c r="K601" i="2"/>
  <c r="J11" i="2"/>
  <c r="L564" i="2"/>
  <c r="J29" i="2"/>
  <c r="J19" i="2"/>
  <c r="J15" i="2"/>
  <c r="K8" i="2"/>
  <c r="K43" i="2"/>
  <c r="J71" i="2"/>
  <c r="F29" i="19" s="1"/>
  <c r="F28" i="19" s="1"/>
  <c r="K170" i="2"/>
  <c r="J170" i="2" s="1"/>
  <c r="J435" i="2"/>
  <c r="J470" i="2"/>
  <c r="J469" i="2"/>
  <c r="K521" i="2"/>
  <c r="J541" i="2"/>
  <c r="J550" i="2"/>
  <c r="L521" i="2"/>
  <c r="K70" i="2"/>
  <c r="F50" i="19" l="1"/>
  <c r="F46" i="19"/>
  <c r="F45" i="19" s="1"/>
  <c r="J619" i="2"/>
  <c r="F56" i="19"/>
  <c r="J602" i="2"/>
  <c r="F49" i="19"/>
  <c r="J601" i="2"/>
  <c r="F63" i="19"/>
  <c r="F36" i="19"/>
  <c r="F38" i="19"/>
  <c r="F51" i="19"/>
  <c r="F60" i="19"/>
  <c r="F64" i="19"/>
  <c r="F57" i="19"/>
  <c r="J522" i="2"/>
  <c r="F48" i="19" s="1"/>
  <c r="F47" i="19" s="1"/>
  <c r="J58" i="2"/>
  <c r="F25" i="19" s="1"/>
  <c r="F22" i="19" s="1"/>
  <c r="J43" i="2"/>
  <c r="J433" i="2"/>
  <c r="F43" i="19" s="1"/>
  <c r="F40" i="19" s="1"/>
  <c r="L223" i="2"/>
  <c r="J223" i="2" s="1"/>
  <c r="L70" i="2"/>
  <c r="L561" i="2"/>
  <c r="F17" i="19"/>
  <c r="F19" i="19"/>
  <c r="F21" i="19"/>
  <c r="F16" i="19"/>
  <c r="J8" i="2"/>
  <c r="J564" i="2"/>
  <c r="F55" i="19" s="1"/>
  <c r="J521" i="2"/>
  <c r="F35" i="19" l="1"/>
  <c r="F52" i="19"/>
  <c r="F62" i="19"/>
  <c r="F59" i="19"/>
  <c r="F58" i="19" s="1"/>
  <c r="L627" i="2"/>
  <c r="L639" i="2" s="1"/>
  <c r="J70" i="2"/>
  <c r="J561" i="2"/>
  <c r="F14" i="19"/>
  <c r="F68" i="19" s="1"/>
  <c r="K627" i="2"/>
  <c r="K639" i="2" s="1"/>
  <c r="M478" i="55"/>
  <c r="J478" i="55"/>
  <c r="J627" i="2" l="1"/>
  <c r="J639" i="2" s="1"/>
  <c r="K757" i="55"/>
  <c r="L918" i="55"/>
  <c r="L920" i="55"/>
  <c r="M642" i="55"/>
  <c r="M500" i="55"/>
  <c r="M371" i="55"/>
  <c r="L352" i="55" l="1"/>
  <c r="L332" i="55"/>
  <c r="L302" i="55"/>
  <c r="M78" i="55"/>
  <c r="M77" i="55" s="1"/>
  <c r="J78" i="55"/>
  <c r="K963" i="55"/>
  <c r="K962" i="55" s="1"/>
  <c r="M962" i="55"/>
  <c r="L962" i="55"/>
  <c r="K961" i="55"/>
  <c r="K960" i="55"/>
  <c r="M959" i="55"/>
  <c r="L959" i="55"/>
  <c r="K959" i="55" s="1"/>
  <c r="K958" i="55"/>
  <c r="K957" i="55"/>
  <c r="M956" i="55"/>
  <c r="L956" i="55"/>
  <c r="M955" i="55"/>
  <c r="K954" i="55"/>
  <c r="K953" i="55"/>
  <c r="L952" i="55"/>
  <c r="K952" i="55" s="1"/>
  <c r="K950" i="55"/>
  <c r="K949" i="55"/>
  <c r="L948" i="55"/>
  <c r="K948" i="55" s="1"/>
  <c r="M944" i="55"/>
  <c r="K943" i="55"/>
  <c r="M942" i="55"/>
  <c r="L942" i="55"/>
  <c r="K942" i="55" s="1"/>
  <c r="K941" i="55" s="1"/>
  <c r="M941" i="55"/>
  <c r="K940" i="55"/>
  <c r="M939" i="55"/>
  <c r="L939" i="55"/>
  <c r="K939" i="55" s="1"/>
  <c r="K938" i="55"/>
  <c r="K937" i="55"/>
  <c r="M936" i="55"/>
  <c r="L936" i="55"/>
  <c r="K936" i="55" s="1"/>
  <c r="K935" i="55"/>
  <c r="K934" i="55"/>
  <c r="M933" i="55"/>
  <c r="L933" i="55"/>
  <c r="M932" i="55"/>
  <c r="M931" i="55" s="1"/>
  <c r="M930" i="55" s="1"/>
  <c r="K929" i="55"/>
  <c r="M928" i="55"/>
  <c r="L928" i="55"/>
  <c r="K927" i="55"/>
  <c r="M926" i="55"/>
  <c r="L926" i="55"/>
  <c r="K926" i="55" s="1"/>
  <c r="K925" i="55"/>
  <c r="L924" i="55"/>
  <c r="K924" i="55" s="1"/>
  <c r="M923" i="55"/>
  <c r="M922" i="55" s="1"/>
  <c r="K921" i="55"/>
  <c r="K920" i="55"/>
  <c r="K919" i="55"/>
  <c r="K918" i="55"/>
  <c r="L917" i="55"/>
  <c r="K917" i="55" s="1"/>
  <c r="K916" i="55"/>
  <c r="M915" i="55"/>
  <c r="K915" i="55" s="1"/>
  <c r="K914" i="55"/>
  <c r="M913" i="55"/>
  <c r="M912" i="55" s="1"/>
  <c r="L913" i="55"/>
  <c r="K913" i="55"/>
  <c r="L912" i="55"/>
  <c r="K911" i="55"/>
  <c r="M910" i="55"/>
  <c r="L910" i="55"/>
  <c r="K910" i="55" s="1"/>
  <c r="K909" i="55"/>
  <c r="K908" i="55"/>
  <c r="M907" i="55"/>
  <c r="L907" i="55"/>
  <c r="K906" i="55"/>
  <c r="K905" i="55"/>
  <c r="M904" i="55"/>
  <c r="L904" i="55"/>
  <c r="K904" i="55" s="1"/>
  <c r="M903" i="55"/>
  <c r="M902" i="55" s="1"/>
  <c r="K900" i="55"/>
  <c r="L899" i="55"/>
  <c r="K899" i="55" s="1"/>
  <c r="K898" i="55"/>
  <c r="L897" i="55"/>
  <c r="K897" i="55" s="1"/>
  <c r="M896" i="55"/>
  <c r="L896" i="55"/>
  <c r="K895" i="55"/>
  <c r="M894" i="55"/>
  <c r="L894" i="55"/>
  <c r="K894" i="55" s="1"/>
  <c r="K893" i="55"/>
  <c r="M892" i="55"/>
  <c r="L892" i="55"/>
  <c r="K892" i="55" s="1"/>
  <c r="M891" i="55"/>
  <c r="M890" i="55" s="1"/>
  <c r="K889" i="55"/>
  <c r="M888" i="55"/>
  <c r="K888" i="55" s="1"/>
  <c r="K887" i="55"/>
  <c r="M886" i="55"/>
  <c r="K886" i="55" s="1"/>
  <c r="K881" i="55"/>
  <c r="M880" i="55"/>
  <c r="K880" i="55"/>
  <c r="M879" i="55"/>
  <c r="K879" i="55"/>
  <c r="M878" i="55"/>
  <c r="K878" i="55"/>
  <c r="M877" i="55"/>
  <c r="K877" i="55"/>
  <c r="K876" i="55"/>
  <c r="L875" i="55"/>
  <c r="K875" i="55" s="1"/>
  <c r="K874" i="55"/>
  <c r="L873" i="55"/>
  <c r="K873" i="55" s="1"/>
  <c r="K872" i="55"/>
  <c r="L871" i="55"/>
  <c r="K871" i="55" s="1"/>
  <c r="K870" i="55"/>
  <c r="L869" i="55"/>
  <c r="K869" i="55" s="1"/>
  <c r="L868" i="55"/>
  <c r="K868" i="55" s="1"/>
  <c r="L866" i="55"/>
  <c r="K866" i="55" s="1"/>
  <c r="K865" i="55"/>
  <c r="M864" i="55"/>
  <c r="K864" i="55"/>
  <c r="K863" i="55"/>
  <c r="M862" i="55"/>
  <c r="K862" i="55" s="1"/>
  <c r="K861" i="55"/>
  <c r="K860" i="55"/>
  <c r="K858" i="55"/>
  <c r="L857" i="55"/>
  <c r="K857" i="55" s="1"/>
  <c r="K856" i="55"/>
  <c r="L855" i="55"/>
  <c r="K855" i="55" s="1"/>
  <c r="K854" i="55"/>
  <c r="K853" i="55"/>
  <c r="L852" i="55"/>
  <c r="K852" i="55" s="1"/>
  <c r="K850" i="55"/>
  <c r="M849" i="55"/>
  <c r="M845" i="55" s="1"/>
  <c r="M838" i="55" s="1"/>
  <c r="M837" i="55" s="1"/>
  <c r="L849" i="55"/>
  <c r="K848" i="55"/>
  <c r="K847" i="55"/>
  <c r="L846" i="55"/>
  <c r="K846" i="55" s="1"/>
  <c r="K844" i="55"/>
  <c r="K843" i="55"/>
  <c r="K842" i="55"/>
  <c r="K841" i="55"/>
  <c r="L840" i="55"/>
  <c r="K840" i="55" s="1"/>
  <c r="K836" i="55"/>
  <c r="K835" i="55"/>
  <c r="M834" i="55"/>
  <c r="M833" i="55" s="1"/>
  <c r="L834" i="55"/>
  <c r="L833" i="55" s="1"/>
  <c r="K832" i="55"/>
  <c r="K831" i="55"/>
  <c r="K830" i="55"/>
  <c r="K829" i="55"/>
  <c r="K828" i="55"/>
  <c r="L827" i="55"/>
  <c r="K827" i="55" s="1"/>
  <c r="K826" i="55"/>
  <c r="L825" i="55"/>
  <c r="K825" i="55" s="1"/>
  <c r="K824" i="55"/>
  <c r="K823" i="55"/>
  <c r="L822" i="55"/>
  <c r="K822" i="55" s="1"/>
  <c r="K818" i="55"/>
  <c r="L817" i="55"/>
  <c r="K817" i="55" s="1"/>
  <c r="K815" i="55"/>
  <c r="L814" i="55"/>
  <c r="K814" i="55"/>
  <c r="K813" i="55"/>
  <c r="M812" i="55"/>
  <c r="L812" i="55"/>
  <c r="K811" i="55"/>
  <c r="L810" i="55"/>
  <c r="K810" i="55" s="1"/>
  <c r="K807" i="55"/>
  <c r="M806" i="55"/>
  <c r="L806" i="55"/>
  <c r="M805" i="55"/>
  <c r="K805" i="55" s="1"/>
  <c r="K804" i="55"/>
  <c r="L803" i="55"/>
  <c r="K803" i="55" s="1"/>
  <c r="K802" i="55"/>
  <c r="K801" i="55"/>
  <c r="M800" i="55"/>
  <c r="L800" i="55"/>
  <c r="K799" i="55"/>
  <c r="K798" i="55"/>
  <c r="M797" i="55"/>
  <c r="M796" i="55" s="1"/>
  <c r="L797" i="55"/>
  <c r="L796" i="55" s="1"/>
  <c r="K795" i="55"/>
  <c r="M794" i="55"/>
  <c r="K794" i="55" s="1"/>
  <c r="K793" i="55"/>
  <c r="M792" i="55"/>
  <c r="K792" i="55" s="1"/>
  <c r="M791" i="55"/>
  <c r="K791" i="55" s="1"/>
  <c r="K789" i="55"/>
  <c r="L788" i="55"/>
  <c r="K788" i="55" s="1"/>
  <c r="K787" i="55"/>
  <c r="L786" i="55"/>
  <c r="K786" i="55" s="1"/>
  <c r="L783" i="55"/>
  <c r="K783" i="55" s="1"/>
  <c r="L781" i="55"/>
  <c r="K781" i="55"/>
  <c r="K779" i="55"/>
  <c r="L778" i="55"/>
  <c r="K778" i="55" s="1"/>
  <c r="K777" i="55"/>
  <c r="L776" i="55"/>
  <c r="K776" i="55"/>
  <c r="L775" i="55"/>
  <c r="K773" i="55"/>
  <c r="M772" i="55"/>
  <c r="K772" i="55"/>
  <c r="K771" i="55"/>
  <c r="M770" i="55"/>
  <c r="K770" i="55"/>
  <c r="M769" i="55"/>
  <c r="K769" i="55" s="1"/>
  <c r="K768" i="55"/>
  <c r="M767" i="55"/>
  <c r="K767" i="55"/>
  <c r="K766" i="55"/>
  <c r="M765" i="55"/>
  <c r="K765" i="55"/>
  <c r="M764" i="55"/>
  <c r="K764" i="55" s="1"/>
  <c r="K762" i="55"/>
  <c r="M761" i="55"/>
  <c r="K761" i="55" s="1"/>
  <c r="K760" i="55"/>
  <c r="M759" i="55"/>
  <c r="L759" i="55"/>
  <c r="K759" i="55"/>
  <c r="M758" i="55"/>
  <c r="L758" i="55"/>
  <c r="M756" i="55"/>
  <c r="K756" i="55" s="1"/>
  <c r="K755" i="55"/>
  <c r="M754" i="55"/>
  <c r="M753" i="55" s="1"/>
  <c r="K754" i="55"/>
  <c r="K753" i="55"/>
  <c r="K752" i="55"/>
  <c r="M751" i="55"/>
  <c r="K751" i="55"/>
  <c r="K750" i="55"/>
  <c r="M749" i="55"/>
  <c r="K749" i="55"/>
  <c r="M748" i="55"/>
  <c r="K748" i="55" s="1"/>
  <c r="K746" i="55"/>
  <c r="M745" i="55"/>
  <c r="L745" i="55"/>
  <c r="K745" i="55" s="1"/>
  <c r="K744" i="55"/>
  <c r="M743" i="55"/>
  <c r="L743" i="55"/>
  <c r="K743" i="55" s="1"/>
  <c r="M742" i="55"/>
  <c r="M741" i="55" s="1"/>
  <c r="K740" i="55"/>
  <c r="M739" i="55"/>
  <c r="L739" i="55"/>
  <c r="K739" i="55" s="1"/>
  <c r="K738" i="55"/>
  <c r="M737" i="55"/>
  <c r="L737" i="55"/>
  <c r="K737" i="55" s="1"/>
  <c r="M736" i="55"/>
  <c r="K735" i="55"/>
  <c r="K734" i="55"/>
  <c r="M733" i="55"/>
  <c r="L733" i="55"/>
  <c r="M732" i="55"/>
  <c r="L732" i="55"/>
  <c r="K731" i="55"/>
  <c r="K730" i="55"/>
  <c r="M729" i="55"/>
  <c r="L729" i="55"/>
  <c r="M728" i="55"/>
  <c r="K727" i="55"/>
  <c r="L726" i="55"/>
  <c r="K726" i="55" s="1"/>
  <c r="K725" i="55"/>
  <c r="K724" i="55"/>
  <c r="K723" i="55"/>
  <c r="M722" i="55"/>
  <c r="L722" i="55"/>
  <c r="K721" i="55"/>
  <c r="K720" i="55"/>
  <c r="M719" i="55"/>
  <c r="L719" i="55"/>
  <c r="K716" i="55"/>
  <c r="M715" i="55"/>
  <c r="L715" i="55"/>
  <c r="K715" i="55" s="1"/>
  <c r="K714" i="55"/>
  <c r="K713" i="55"/>
  <c r="K712" i="55"/>
  <c r="M711" i="55"/>
  <c r="L711" i="55"/>
  <c r="K711" i="55" s="1"/>
  <c r="M710" i="55"/>
  <c r="K709" i="55"/>
  <c r="L708" i="55"/>
  <c r="K708" i="55"/>
  <c r="M707" i="55"/>
  <c r="L707" i="55"/>
  <c r="K707" i="55" s="1"/>
  <c r="K706" i="55"/>
  <c r="L705" i="55"/>
  <c r="K705" i="55" s="1"/>
  <c r="K704" i="55" s="1"/>
  <c r="M704" i="55"/>
  <c r="L704" i="55"/>
  <c r="M703" i="55"/>
  <c r="K702" i="55"/>
  <c r="M701" i="55"/>
  <c r="K701" i="55"/>
  <c r="K700" i="55" s="1"/>
  <c r="M700" i="55"/>
  <c r="L700" i="55"/>
  <c r="K699" i="55"/>
  <c r="M698" i="55"/>
  <c r="L698" i="55"/>
  <c r="K698" i="55" s="1"/>
  <c r="K697" i="55"/>
  <c r="M696" i="55"/>
  <c r="M695" i="55" s="1"/>
  <c r="M694" i="55" s="1"/>
  <c r="L696" i="55"/>
  <c r="K696" i="55"/>
  <c r="L695" i="55"/>
  <c r="L694" i="55"/>
  <c r="K693" i="55"/>
  <c r="M692" i="55"/>
  <c r="L692" i="55"/>
  <c r="K691" i="55"/>
  <c r="K690" i="55"/>
  <c r="M689" i="55"/>
  <c r="L689" i="55"/>
  <c r="K688" i="55"/>
  <c r="K687" i="55"/>
  <c r="M686" i="55"/>
  <c r="M685" i="55" s="1"/>
  <c r="L686" i="55"/>
  <c r="K682" i="55"/>
  <c r="M681" i="55"/>
  <c r="L681" i="55"/>
  <c r="K681" i="55" s="1"/>
  <c r="K680" i="55"/>
  <c r="M679" i="55"/>
  <c r="L679" i="55"/>
  <c r="M678" i="55"/>
  <c r="K677" i="55"/>
  <c r="M676" i="55"/>
  <c r="K676" i="55"/>
  <c r="K675" i="55"/>
  <c r="M674" i="55"/>
  <c r="K674" i="55" s="1"/>
  <c r="K673" i="55" s="1"/>
  <c r="M673" i="55"/>
  <c r="L673" i="55"/>
  <c r="M672" i="55"/>
  <c r="K671" i="55"/>
  <c r="M670" i="55"/>
  <c r="L670" i="55"/>
  <c r="K670" i="55" s="1"/>
  <c r="M668" i="55"/>
  <c r="K667" i="55"/>
  <c r="M666" i="55"/>
  <c r="K666" i="55"/>
  <c r="K665" i="55"/>
  <c r="M664" i="55"/>
  <c r="K664" i="55"/>
  <c r="M663" i="55"/>
  <c r="K663" i="55" s="1"/>
  <c r="K659" i="55"/>
  <c r="M658" i="55"/>
  <c r="K658" i="55"/>
  <c r="M657" i="55"/>
  <c r="K657" i="55"/>
  <c r="M656" i="55"/>
  <c r="K656" i="55"/>
  <c r="K655" i="55"/>
  <c r="L654" i="55"/>
  <c r="K654" i="55" s="1"/>
  <c r="M652" i="55"/>
  <c r="K652" i="55" s="1"/>
  <c r="L651" i="55"/>
  <c r="K649" i="55"/>
  <c r="K646" i="55"/>
  <c r="K643" i="55"/>
  <c r="K642" i="55"/>
  <c r="M641" i="55"/>
  <c r="K641" i="55" s="1"/>
  <c r="M640" i="55"/>
  <c r="K640" i="55"/>
  <c r="L639" i="55"/>
  <c r="K636" i="55"/>
  <c r="L635" i="55"/>
  <c r="L634" i="55"/>
  <c r="K632" i="55"/>
  <c r="L631" i="55"/>
  <c r="K631" i="55" s="1"/>
  <c r="L630" i="55"/>
  <c r="K630" i="55" s="1"/>
  <c r="K629" i="55"/>
  <c r="L627" i="55"/>
  <c r="K626" i="55"/>
  <c r="M625" i="55"/>
  <c r="M624" i="55"/>
  <c r="K623" i="55"/>
  <c r="M622" i="55"/>
  <c r="K622" i="55" s="1"/>
  <c r="K621" i="55" s="1"/>
  <c r="L621" i="55"/>
  <c r="K620" i="55"/>
  <c r="M619" i="55"/>
  <c r="K619" i="55" s="1"/>
  <c r="M618" i="55"/>
  <c r="K618" i="55" s="1"/>
  <c r="K614" i="55"/>
  <c r="L613" i="55"/>
  <c r="K613" i="55" s="1"/>
  <c r="L612" i="55"/>
  <c r="K612" i="55" s="1"/>
  <c r="K611" i="55"/>
  <c r="K610" i="55" s="1"/>
  <c r="K609" i="55" s="1"/>
  <c r="M610" i="55"/>
  <c r="L610" i="55"/>
  <c r="M609" i="55"/>
  <c r="L609" i="55"/>
  <c r="M608" i="55"/>
  <c r="K607" i="55"/>
  <c r="K606" i="55" s="1"/>
  <c r="K605" i="55" s="1"/>
  <c r="M606" i="55"/>
  <c r="L606" i="55"/>
  <c r="M605" i="55"/>
  <c r="L605" i="55"/>
  <c r="M604" i="55"/>
  <c r="K603" i="55"/>
  <c r="M599" i="55"/>
  <c r="K598" i="55"/>
  <c r="M597" i="55"/>
  <c r="L597" i="55"/>
  <c r="K597" i="55" s="1"/>
  <c r="K596" i="55" s="1"/>
  <c r="M596" i="55"/>
  <c r="L596" i="55"/>
  <c r="K595" i="55"/>
  <c r="L594" i="55"/>
  <c r="K594" i="55"/>
  <c r="K593" i="55" s="1"/>
  <c r="M593" i="55"/>
  <c r="L593" i="55"/>
  <c r="M592" i="55"/>
  <c r="K591" i="55"/>
  <c r="M590" i="55"/>
  <c r="L590" i="55"/>
  <c r="K590" i="55" s="1"/>
  <c r="K589" i="55"/>
  <c r="M588" i="55"/>
  <c r="L588" i="55"/>
  <c r="K588" i="55" s="1"/>
  <c r="M587" i="55"/>
  <c r="K586" i="55"/>
  <c r="L585" i="55"/>
  <c r="K585" i="55"/>
  <c r="L584" i="55"/>
  <c r="K584" i="55"/>
  <c r="K583" i="55"/>
  <c r="M582" i="55"/>
  <c r="L582" i="55"/>
  <c r="K582" i="55" s="1"/>
  <c r="K581" i="55"/>
  <c r="K580" i="55"/>
  <c r="M579" i="55"/>
  <c r="L579" i="55"/>
  <c r="K579" i="55" s="1"/>
  <c r="K578" i="55"/>
  <c r="K577" i="55"/>
  <c r="M576" i="55"/>
  <c r="M575" i="55" s="1"/>
  <c r="L576" i="55"/>
  <c r="K576" i="55" s="1"/>
  <c r="K571" i="55"/>
  <c r="L570" i="55"/>
  <c r="K570" i="55" s="1"/>
  <c r="L569" i="55"/>
  <c r="K569" i="55" s="1"/>
  <c r="K568" i="55" s="1"/>
  <c r="M568" i="55"/>
  <c r="K567" i="55"/>
  <c r="L566" i="55"/>
  <c r="K566" i="55"/>
  <c r="L565" i="55"/>
  <c r="K565" i="55"/>
  <c r="K564" i="55" s="1"/>
  <c r="M564" i="55"/>
  <c r="L564" i="55"/>
  <c r="K559" i="55"/>
  <c r="M558" i="55"/>
  <c r="L558" i="55"/>
  <c r="K558" i="55" s="1"/>
  <c r="K557" i="55"/>
  <c r="K556" i="55"/>
  <c r="M555" i="55"/>
  <c r="L555" i="55"/>
  <c r="K555" i="55" s="1"/>
  <c r="K554" i="55"/>
  <c r="K553" i="55"/>
  <c r="M552" i="55"/>
  <c r="L552" i="55"/>
  <c r="K552" i="55" s="1"/>
  <c r="M551" i="55"/>
  <c r="M550" i="55"/>
  <c r="M549" i="55" s="1"/>
  <c r="M548" i="55" s="1"/>
  <c r="K547" i="55"/>
  <c r="L546" i="55"/>
  <c r="K546" i="55" s="1"/>
  <c r="K543" i="55"/>
  <c r="M542" i="55"/>
  <c r="L542" i="55"/>
  <c r="K541" i="55"/>
  <c r="K540" i="55"/>
  <c r="M539" i="55"/>
  <c r="L539" i="55"/>
  <c r="K535" i="55"/>
  <c r="K534" i="55" s="1"/>
  <c r="K533" i="55" s="1"/>
  <c r="M534" i="55"/>
  <c r="L534" i="55"/>
  <c r="L533" i="55" s="1"/>
  <c r="M533" i="55"/>
  <c r="K532" i="55"/>
  <c r="M531" i="55"/>
  <c r="L531" i="55"/>
  <c r="K531" i="55" s="1"/>
  <c r="K530" i="55" s="1"/>
  <c r="M530" i="55"/>
  <c r="M529" i="55"/>
  <c r="M528" i="55" s="1"/>
  <c r="K527" i="55"/>
  <c r="K526" i="55"/>
  <c r="M525" i="55"/>
  <c r="K525" i="55" s="1"/>
  <c r="K524" i="55"/>
  <c r="K523" i="55"/>
  <c r="M522" i="55"/>
  <c r="K522" i="55" s="1"/>
  <c r="K519" i="55"/>
  <c r="M518" i="55"/>
  <c r="K518" i="55" s="1"/>
  <c r="K517" i="55"/>
  <c r="M516" i="55"/>
  <c r="K516" i="55" s="1"/>
  <c r="M515" i="55"/>
  <c r="K515" i="55" s="1"/>
  <c r="K514" i="55"/>
  <c r="M513" i="55"/>
  <c r="M511" i="55"/>
  <c r="K511" i="55" s="1"/>
  <c r="K507" i="55"/>
  <c r="L506" i="55"/>
  <c r="K506" i="55" s="1"/>
  <c r="K504" i="55"/>
  <c r="M503" i="55"/>
  <c r="K503" i="55" s="1"/>
  <c r="K501" i="55"/>
  <c r="K500" i="55"/>
  <c r="M499" i="55"/>
  <c r="K499" i="55" s="1"/>
  <c r="K497" i="55"/>
  <c r="L496" i="55"/>
  <c r="K496" i="55" s="1"/>
  <c r="L495" i="55"/>
  <c r="K495" i="55" s="1"/>
  <c r="K493" i="55"/>
  <c r="K492" i="55" s="1"/>
  <c r="K491" i="55" s="1"/>
  <c r="M492" i="55"/>
  <c r="L492" i="55"/>
  <c r="L491" i="55" s="1"/>
  <c r="M491" i="55"/>
  <c r="K490" i="55"/>
  <c r="K489" i="55" s="1"/>
  <c r="K488" i="55" s="1"/>
  <c r="M489" i="55"/>
  <c r="L489" i="55"/>
  <c r="M488" i="55"/>
  <c r="L488" i="55"/>
  <c r="K487" i="55"/>
  <c r="K486" i="55"/>
  <c r="M485" i="55"/>
  <c r="K485" i="55" s="1"/>
  <c r="K484" i="55"/>
  <c r="K483" i="55"/>
  <c r="M482" i="55"/>
  <c r="K482" i="55" s="1"/>
  <c r="K479" i="55"/>
  <c r="K478" i="55" s="1"/>
  <c r="K477" i="55" s="1"/>
  <c r="M477" i="55"/>
  <c r="K476" i="55"/>
  <c r="K475" i="55" s="1"/>
  <c r="K474" i="55" s="1"/>
  <c r="M475" i="55"/>
  <c r="L475" i="55"/>
  <c r="M474" i="55"/>
  <c r="M473" i="55" s="1"/>
  <c r="K473" i="55" s="1"/>
  <c r="L474" i="55"/>
  <c r="K472" i="55"/>
  <c r="K471" i="55"/>
  <c r="M470" i="55"/>
  <c r="L470" i="55"/>
  <c r="L469" i="55" s="1"/>
  <c r="L468" i="55" s="1"/>
  <c r="M469" i="55"/>
  <c r="M468" i="55" s="1"/>
  <c r="K467" i="55"/>
  <c r="L466" i="55"/>
  <c r="K466" i="55" s="1"/>
  <c r="K464" i="55"/>
  <c r="L463" i="55"/>
  <c r="K463" i="55" s="1"/>
  <c r="L462" i="55"/>
  <c r="K462" i="55"/>
  <c r="K461" i="55"/>
  <c r="K460" i="55" s="1"/>
  <c r="K459" i="55" s="1"/>
  <c r="M460" i="55"/>
  <c r="L460" i="55"/>
  <c r="L459" i="55" s="1"/>
  <c r="M459" i="55"/>
  <c r="M458" i="55"/>
  <c r="K457" i="55"/>
  <c r="M456" i="55"/>
  <c r="L456" i="55"/>
  <c r="K456" i="55" s="1"/>
  <c r="K455" i="55"/>
  <c r="K454" i="55"/>
  <c r="M453" i="55"/>
  <c r="M450" i="55" s="1"/>
  <c r="M449" i="55" s="1"/>
  <c r="L453" i="55"/>
  <c r="K452" i="55"/>
  <c r="M451" i="55"/>
  <c r="L451" i="55"/>
  <c r="K451" i="55" s="1"/>
  <c r="K447" i="55"/>
  <c r="L446" i="55"/>
  <c r="K446" i="55" s="1"/>
  <c r="K445" i="55"/>
  <c r="L444" i="55"/>
  <c r="K444" i="55" s="1"/>
  <c r="K443" i="55"/>
  <c r="K442" i="55" s="1"/>
  <c r="M442" i="55"/>
  <c r="L442" i="55"/>
  <c r="L441" i="55" s="1"/>
  <c r="M441" i="55"/>
  <c r="K440" i="55"/>
  <c r="L439" i="55"/>
  <c r="K439" i="55"/>
  <c r="K438" i="55" s="1"/>
  <c r="M438" i="55"/>
  <c r="L438" i="55"/>
  <c r="M437" i="55"/>
  <c r="K436" i="55"/>
  <c r="M435" i="55"/>
  <c r="L435" i="55"/>
  <c r="K435" i="55"/>
  <c r="K434" i="55" s="1"/>
  <c r="M434" i="55"/>
  <c r="L434" i="55"/>
  <c r="K433" i="55"/>
  <c r="M432" i="55"/>
  <c r="L432" i="55"/>
  <c r="K432" i="55"/>
  <c r="M431" i="55"/>
  <c r="L431" i="55"/>
  <c r="K431" i="55"/>
  <c r="K430" i="55"/>
  <c r="K429" i="55" s="1"/>
  <c r="K428" i="55" s="1"/>
  <c r="M429" i="55"/>
  <c r="L429" i="55"/>
  <c r="M428" i="55"/>
  <c r="L428" i="55"/>
  <c r="K427" i="55"/>
  <c r="M426" i="55"/>
  <c r="L426" i="55"/>
  <c r="K426" i="55"/>
  <c r="K425" i="55"/>
  <c r="M424" i="55"/>
  <c r="L424" i="55"/>
  <c r="K424" i="55"/>
  <c r="M423" i="55"/>
  <c r="M422" i="55" s="1"/>
  <c r="K422" i="55" s="1"/>
  <c r="L423" i="55"/>
  <c r="K423" i="55"/>
  <c r="L422" i="55"/>
  <c r="K421" i="55"/>
  <c r="M420" i="55"/>
  <c r="L420" i="55"/>
  <c r="K420" i="55" s="1"/>
  <c r="K419" i="55"/>
  <c r="K418" i="55"/>
  <c r="M417" i="55"/>
  <c r="L417" i="55"/>
  <c r="L416" i="55" s="1"/>
  <c r="M416" i="55"/>
  <c r="K415" i="55"/>
  <c r="M414" i="55"/>
  <c r="L414" i="55"/>
  <c r="K414" i="55" s="1"/>
  <c r="K413" i="55"/>
  <c r="K412" i="55"/>
  <c r="M411" i="55"/>
  <c r="M410" i="55" s="1"/>
  <c r="L411" i="55"/>
  <c r="L410" i="55" s="1"/>
  <c r="K409" i="55"/>
  <c r="M408" i="55"/>
  <c r="L408" i="55"/>
  <c r="K408" i="55" s="1"/>
  <c r="K407" i="55"/>
  <c r="K406" i="55"/>
  <c r="M405" i="55"/>
  <c r="L405" i="55"/>
  <c r="K404" i="55"/>
  <c r="K403" i="55"/>
  <c r="K402" i="55" s="1"/>
  <c r="M402" i="55"/>
  <c r="L402" i="55"/>
  <c r="K400" i="55"/>
  <c r="M399" i="55"/>
  <c r="L399" i="55"/>
  <c r="K399" i="55" s="1"/>
  <c r="M398" i="55"/>
  <c r="K398" i="55"/>
  <c r="K397" i="55"/>
  <c r="K396" i="55" s="1"/>
  <c r="M396" i="55"/>
  <c r="L396" i="55"/>
  <c r="M395" i="55"/>
  <c r="K395" i="55" s="1"/>
  <c r="K391" i="55"/>
  <c r="L390" i="55"/>
  <c r="K390" i="55"/>
  <c r="K389" i="55"/>
  <c r="L388" i="55"/>
  <c r="K388" i="55"/>
  <c r="L387" i="55"/>
  <c r="K387" i="55" s="1"/>
  <c r="K386" i="55"/>
  <c r="M385" i="55"/>
  <c r="K385" i="55" s="1"/>
  <c r="K382" i="55"/>
  <c r="L381" i="55"/>
  <c r="K381" i="55"/>
  <c r="L380" i="55"/>
  <c r="K380" i="55"/>
  <c r="K379" i="55"/>
  <c r="L378" i="55"/>
  <c r="K378" i="55" s="1"/>
  <c r="L377" i="55"/>
  <c r="K377" i="55" s="1"/>
  <c r="K376" i="55" s="1"/>
  <c r="M376" i="55"/>
  <c r="L376" i="55"/>
  <c r="K375" i="55"/>
  <c r="M374" i="55"/>
  <c r="L374" i="55"/>
  <c r="K374" i="55"/>
  <c r="M373" i="55"/>
  <c r="K373" i="55" s="1"/>
  <c r="K372" i="55"/>
  <c r="K371" i="55"/>
  <c r="M370" i="55"/>
  <c r="K370" i="55"/>
  <c r="M369" i="55"/>
  <c r="L369" i="55"/>
  <c r="K368" i="55"/>
  <c r="L367" i="55"/>
  <c r="K367" i="55"/>
  <c r="K366" i="55"/>
  <c r="K365" i="55"/>
  <c r="L364" i="55"/>
  <c r="K364" i="55" s="1"/>
  <c r="M363" i="55"/>
  <c r="K362" i="55"/>
  <c r="L361" i="55"/>
  <c r="K361" i="55"/>
  <c r="K360" i="55"/>
  <c r="K359" i="55" s="1"/>
  <c r="M359" i="55"/>
  <c r="L359" i="55"/>
  <c r="L358" i="55" s="1"/>
  <c r="M358" i="55"/>
  <c r="M357" i="55"/>
  <c r="K356" i="55"/>
  <c r="L355" i="55"/>
  <c r="K355" i="55"/>
  <c r="L354" i="55"/>
  <c r="K354" i="55"/>
  <c r="K353" i="55"/>
  <c r="K352" i="55"/>
  <c r="L351" i="55"/>
  <c r="K351" i="55"/>
  <c r="L350" i="55"/>
  <c r="K350" i="55"/>
  <c r="K349" i="55"/>
  <c r="M348" i="55"/>
  <c r="L348" i="55"/>
  <c r="K348" i="55"/>
  <c r="K347" i="55" s="1"/>
  <c r="M347" i="55"/>
  <c r="L347" i="55"/>
  <c r="K346" i="55"/>
  <c r="M345" i="55"/>
  <c r="L345" i="55"/>
  <c r="K345" i="55"/>
  <c r="K344" i="55" s="1"/>
  <c r="M344" i="55"/>
  <c r="L344" i="55"/>
  <c r="M343" i="55"/>
  <c r="L343" i="55"/>
  <c r="K342" i="55"/>
  <c r="M341" i="55"/>
  <c r="L341" i="55"/>
  <c r="K341" i="55" s="1"/>
  <c r="K340" i="55" s="1"/>
  <c r="M340" i="55"/>
  <c r="L339" i="55"/>
  <c r="L338" i="55" s="1"/>
  <c r="K336" i="55"/>
  <c r="L335" i="55"/>
  <c r="K335" i="55" s="1"/>
  <c r="K334" i="55" s="1"/>
  <c r="M334" i="55"/>
  <c r="L334" i="55"/>
  <c r="K333" i="55"/>
  <c r="M332" i="55"/>
  <c r="K332" i="55"/>
  <c r="K331" i="55"/>
  <c r="K330" i="55"/>
  <c r="K329" i="55" s="1"/>
  <c r="K328" i="55" s="1"/>
  <c r="M329" i="55"/>
  <c r="L329" i="55"/>
  <c r="L328" i="55" s="1"/>
  <c r="M328" i="55"/>
  <c r="M327" i="55"/>
  <c r="K326" i="55"/>
  <c r="L325" i="55"/>
  <c r="K325" i="55" s="1"/>
  <c r="K324" i="55"/>
  <c r="L323" i="55"/>
  <c r="K323" i="55" s="1"/>
  <c r="K321" i="55"/>
  <c r="M320" i="55"/>
  <c r="K320" i="55"/>
  <c r="M319" i="55"/>
  <c r="K319" i="55"/>
  <c r="M318" i="55"/>
  <c r="K317" i="55"/>
  <c r="K316" i="55"/>
  <c r="L315" i="55"/>
  <c r="K315" i="55"/>
  <c r="L314" i="55"/>
  <c r="K314" i="55"/>
  <c r="K313" i="55"/>
  <c r="L312" i="55"/>
  <c r="K312" i="55"/>
  <c r="L311" i="55"/>
  <c r="K311" i="55"/>
  <c r="L310" i="55"/>
  <c r="K310" i="55" s="1"/>
  <c r="K309" i="55"/>
  <c r="K308" i="55" s="1"/>
  <c r="M308" i="55"/>
  <c r="L308" i="55"/>
  <c r="K307" i="55"/>
  <c r="K306" i="55" s="1"/>
  <c r="M306" i="55"/>
  <c r="L306" i="55"/>
  <c r="M305" i="55"/>
  <c r="L305" i="55"/>
  <c r="M304" i="55"/>
  <c r="L304" i="55"/>
  <c r="K303" i="55"/>
  <c r="M302" i="55"/>
  <c r="K302" i="55"/>
  <c r="K301" i="55" s="1"/>
  <c r="M301" i="55"/>
  <c r="L301" i="55"/>
  <c r="K300" i="55"/>
  <c r="L299" i="55"/>
  <c r="K299" i="55"/>
  <c r="M298" i="55"/>
  <c r="L298" i="55"/>
  <c r="K298" i="55" s="1"/>
  <c r="M297" i="55"/>
  <c r="K296" i="55"/>
  <c r="L295" i="55"/>
  <c r="K295" i="55"/>
  <c r="L294" i="55"/>
  <c r="K294" i="55"/>
  <c r="K293" i="55"/>
  <c r="K292" i="55" s="1"/>
  <c r="K291" i="55" s="1"/>
  <c r="L292" i="55"/>
  <c r="L291" i="55"/>
  <c r="L290" i="55" s="1"/>
  <c r="M290" i="55"/>
  <c r="K289" i="55"/>
  <c r="K286" i="55"/>
  <c r="M285" i="55"/>
  <c r="L285" i="55"/>
  <c r="M284" i="55"/>
  <c r="K281" i="55"/>
  <c r="L280" i="55"/>
  <c r="K280" i="55" s="1"/>
  <c r="K279" i="55"/>
  <c r="M278" i="55"/>
  <c r="L278" i="55"/>
  <c r="K277" i="55"/>
  <c r="L276" i="55"/>
  <c r="K276" i="55"/>
  <c r="K274" i="55"/>
  <c r="L273" i="55"/>
  <c r="K273" i="55"/>
  <c r="K272" i="55" s="1"/>
  <c r="M272" i="55"/>
  <c r="L272" i="55"/>
  <c r="K271" i="55"/>
  <c r="L270" i="55"/>
  <c r="K270" i="55"/>
  <c r="K269" i="55" s="1"/>
  <c r="M269" i="55"/>
  <c r="L269" i="55"/>
  <c r="K268" i="55"/>
  <c r="L267" i="55"/>
  <c r="K267" i="55" s="1"/>
  <c r="K266" i="55"/>
  <c r="L265" i="55"/>
  <c r="K265" i="55"/>
  <c r="M264" i="55"/>
  <c r="L264" i="55"/>
  <c r="K264" i="55" s="1"/>
  <c r="M263" i="55"/>
  <c r="K262" i="55"/>
  <c r="M261" i="55"/>
  <c r="K261" i="55"/>
  <c r="K260" i="55"/>
  <c r="M259" i="55"/>
  <c r="K259" i="55" s="1"/>
  <c r="K258" i="55"/>
  <c r="M257" i="55"/>
  <c r="K257" i="55"/>
  <c r="M256" i="55"/>
  <c r="K256" i="55" s="1"/>
  <c r="K255" i="55"/>
  <c r="M254" i="55"/>
  <c r="K254" i="55"/>
  <c r="K253" i="55"/>
  <c r="M252" i="55"/>
  <c r="K252" i="55"/>
  <c r="M251" i="55"/>
  <c r="K251" i="55" s="1"/>
  <c r="K250" i="55"/>
  <c r="K249" i="55" s="1"/>
  <c r="M249" i="55"/>
  <c r="L249" i="55"/>
  <c r="K248" i="55"/>
  <c r="K247" i="55" s="1"/>
  <c r="M247" i="55"/>
  <c r="L247" i="55"/>
  <c r="K246" i="55"/>
  <c r="K245" i="55"/>
  <c r="M244" i="55"/>
  <c r="L244" i="55"/>
  <c r="K242" i="55"/>
  <c r="M241" i="55"/>
  <c r="K241" i="55"/>
  <c r="M240" i="55"/>
  <c r="K240" i="55" s="1"/>
  <c r="K239" i="55"/>
  <c r="K238" i="55"/>
  <c r="M237" i="55"/>
  <c r="K237" i="55" s="1"/>
  <c r="K236" i="55"/>
  <c r="K235" i="55"/>
  <c r="M234" i="55"/>
  <c r="K234" i="55" s="1"/>
  <c r="K231" i="55"/>
  <c r="L230" i="55"/>
  <c r="K230" i="55"/>
  <c r="K229" i="55"/>
  <c r="K228" i="55"/>
  <c r="M227" i="55"/>
  <c r="L227" i="55"/>
  <c r="K227" i="55" s="1"/>
  <c r="K226" i="55" s="1"/>
  <c r="M226" i="55"/>
  <c r="K225" i="55"/>
  <c r="M224" i="55"/>
  <c r="L224" i="55"/>
  <c r="K224" i="55" s="1"/>
  <c r="K223" i="55"/>
  <c r="K222" i="55"/>
  <c r="M221" i="55"/>
  <c r="L221" i="55"/>
  <c r="L220" i="55" s="1"/>
  <c r="M220" i="55"/>
  <c r="K219" i="55"/>
  <c r="L218" i="55"/>
  <c r="K218" i="55"/>
  <c r="L217" i="55"/>
  <c r="K217" i="55"/>
  <c r="M216" i="55"/>
  <c r="K215" i="55"/>
  <c r="L214" i="55"/>
  <c r="K214" i="55"/>
  <c r="L213" i="55"/>
  <c r="K213" i="55"/>
  <c r="K212" i="55"/>
  <c r="K211" i="55" s="1"/>
  <c r="K210" i="55" s="1"/>
  <c r="M211" i="55"/>
  <c r="L211" i="55"/>
  <c r="L210" i="55" s="1"/>
  <c r="K209" i="55"/>
  <c r="L208" i="55"/>
  <c r="K208" i="55" s="1"/>
  <c r="K207" i="55"/>
  <c r="K206" i="55" s="1"/>
  <c r="M206" i="55"/>
  <c r="L206" i="55"/>
  <c r="L205" i="55" s="1"/>
  <c r="M205" i="55"/>
  <c r="M204" i="55"/>
  <c r="K203" i="55"/>
  <c r="M202" i="55"/>
  <c r="K202" i="55"/>
  <c r="M201" i="55"/>
  <c r="K201" i="55"/>
  <c r="K200" i="55"/>
  <c r="K199" i="55" s="1"/>
  <c r="M199" i="55"/>
  <c r="L199" i="55"/>
  <c r="K198" i="55"/>
  <c r="K197" i="55" s="1"/>
  <c r="M197" i="55"/>
  <c r="L197" i="55"/>
  <c r="M196" i="55"/>
  <c r="M195" i="55" s="1"/>
  <c r="M189" i="55" s="1"/>
  <c r="L196" i="55"/>
  <c r="K196" i="55"/>
  <c r="L195" i="55"/>
  <c r="K194" i="55"/>
  <c r="L193" i="55"/>
  <c r="K193" i="55"/>
  <c r="L192" i="55"/>
  <c r="K192" i="55"/>
  <c r="K191" i="55"/>
  <c r="M190" i="55"/>
  <c r="L190" i="55"/>
  <c r="K190" i="55"/>
  <c r="K188" i="55"/>
  <c r="K187" i="55" s="1"/>
  <c r="K186" i="55" s="1"/>
  <c r="K185" i="55" s="1"/>
  <c r="M187" i="55"/>
  <c r="L187" i="55"/>
  <c r="L186" i="55" s="1"/>
  <c r="L185" i="55" s="1"/>
  <c r="M186" i="55"/>
  <c r="M185" i="55" s="1"/>
  <c r="K184" i="55"/>
  <c r="M183" i="55"/>
  <c r="K183" i="55" s="1"/>
  <c r="K180" i="55"/>
  <c r="M179" i="55"/>
  <c r="K179" i="55" s="1"/>
  <c r="K178" i="55"/>
  <c r="M177" i="55"/>
  <c r="K177" i="55" s="1"/>
  <c r="K176" i="55"/>
  <c r="M175" i="55"/>
  <c r="K175" i="55"/>
  <c r="M174" i="55"/>
  <c r="K174" i="55" s="1"/>
  <c r="K171" i="55"/>
  <c r="M170" i="55"/>
  <c r="L170" i="55"/>
  <c r="K170" i="55" s="1"/>
  <c r="M169" i="55"/>
  <c r="K168" i="55"/>
  <c r="M167" i="55"/>
  <c r="K167" i="55"/>
  <c r="M166" i="55"/>
  <c r="K166" i="55"/>
  <c r="M165" i="55"/>
  <c r="K164" i="55"/>
  <c r="L163" i="55"/>
  <c r="K163" i="55"/>
  <c r="L162" i="55"/>
  <c r="K162" i="55"/>
  <c r="L161" i="55"/>
  <c r="K161" i="55"/>
  <c r="L160" i="55"/>
  <c r="K160" i="55"/>
  <c r="K159" i="55"/>
  <c r="K158" i="55"/>
  <c r="L157" i="55"/>
  <c r="K157" i="55" s="1"/>
  <c r="K155" i="55"/>
  <c r="L154" i="55"/>
  <c r="K154" i="55" s="1"/>
  <c r="K153" i="55" s="1"/>
  <c r="K151" i="55"/>
  <c r="L150" i="55"/>
  <c r="K150" i="55"/>
  <c r="K149" i="55"/>
  <c r="K148" i="55"/>
  <c r="L147" i="55"/>
  <c r="K147" i="55" s="1"/>
  <c r="K146" i="55"/>
  <c r="K145" i="55" s="1"/>
  <c r="M145" i="55"/>
  <c r="L145" i="55"/>
  <c r="K144" i="55"/>
  <c r="K143" i="55"/>
  <c r="K142" i="55" s="1"/>
  <c r="M142" i="55"/>
  <c r="L142" i="55"/>
  <c r="K140" i="55"/>
  <c r="L139" i="55"/>
  <c r="K139" i="55"/>
  <c r="L138" i="55"/>
  <c r="K138" i="55"/>
  <c r="M137" i="55"/>
  <c r="K136" i="55"/>
  <c r="K135" i="55"/>
  <c r="M134" i="55"/>
  <c r="K134" i="55" s="1"/>
  <c r="K133" i="55"/>
  <c r="K132" i="55"/>
  <c r="M131" i="55"/>
  <c r="K131" i="55" s="1"/>
  <c r="L130" i="55"/>
  <c r="K129" i="55"/>
  <c r="M128" i="55"/>
  <c r="K128" i="55" s="1"/>
  <c r="K127" i="55"/>
  <c r="M126" i="55"/>
  <c r="K126" i="55" s="1"/>
  <c r="M125" i="55"/>
  <c r="L125" i="55"/>
  <c r="K121" i="55"/>
  <c r="L120" i="55"/>
  <c r="K120" i="55"/>
  <c r="L119" i="55"/>
  <c r="K119" i="55"/>
  <c r="L118" i="55"/>
  <c r="K118" i="55"/>
  <c r="K116" i="55"/>
  <c r="K115" i="55" s="1"/>
  <c r="K114" i="55" s="1"/>
  <c r="M115" i="55"/>
  <c r="L115" i="55"/>
  <c r="L114" i="55" s="1"/>
  <c r="K113" i="55"/>
  <c r="L112" i="55"/>
  <c r="K112" i="55"/>
  <c r="K111" i="55"/>
  <c r="L110" i="55"/>
  <c r="K110" i="55"/>
  <c r="M109" i="55"/>
  <c r="L109" i="55"/>
  <c r="K109" i="55" s="1"/>
  <c r="K108" i="55"/>
  <c r="K107" i="55"/>
  <c r="K106" i="55"/>
  <c r="K105" i="55"/>
  <c r="K104" i="55"/>
  <c r="M103" i="55"/>
  <c r="K103" i="55" s="1"/>
  <c r="K102" i="55"/>
  <c r="K101" i="55"/>
  <c r="M100" i="55"/>
  <c r="K100" i="55" s="1"/>
  <c r="K98" i="55"/>
  <c r="M97" i="55"/>
  <c r="K97" i="55" s="1"/>
  <c r="M96" i="55"/>
  <c r="K96" i="55"/>
  <c r="K95" i="55"/>
  <c r="K94" i="55"/>
  <c r="M93" i="55"/>
  <c r="K93" i="55"/>
  <c r="M92" i="55"/>
  <c r="K92" i="55"/>
  <c r="M91" i="55"/>
  <c r="L91" i="55"/>
  <c r="K91" i="55" s="1"/>
  <c r="K90" i="55"/>
  <c r="M89" i="55"/>
  <c r="K89" i="55" s="1"/>
  <c r="L87" i="55"/>
  <c r="K83" i="55"/>
  <c r="L82" i="55"/>
  <c r="K82" i="55" s="1"/>
  <c r="L81" i="55"/>
  <c r="K81" i="55"/>
  <c r="M80" i="55"/>
  <c r="L80" i="55"/>
  <c r="K80" i="55" s="1"/>
  <c r="K79" i="55"/>
  <c r="K78" i="55"/>
  <c r="K75" i="55"/>
  <c r="M74" i="55"/>
  <c r="L74" i="55"/>
  <c r="K73" i="55"/>
  <c r="K72" i="55"/>
  <c r="M71" i="55"/>
  <c r="L71" i="55"/>
  <c r="K71" i="55" s="1"/>
  <c r="K70" i="55"/>
  <c r="K69" i="55"/>
  <c r="M68" i="55"/>
  <c r="L68" i="55"/>
  <c r="K68" i="55" s="1"/>
  <c r="M67" i="55"/>
  <c r="M66" i="55"/>
  <c r="K65" i="55"/>
  <c r="M64" i="55"/>
  <c r="L64" i="55"/>
  <c r="K64" i="55" s="1"/>
  <c r="M63" i="55"/>
  <c r="M62" i="55"/>
  <c r="K59" i="55"/>
  <c r="M58" i="55"/>
  <c r="M57" i="55" s="1"/>
  <c r="L58" i="55"/>
  <c r="K58" i="55" s="1"/>
  <c r="K56" i="55"/>
  <c r="K55" i="55"/>
  <c r="M54" i="55"/>
  <c r="L54" i="55"/>
  <c r="K54" i="55" s="1"/>
  <c r="K53" i="55"/>
  <c r="K52" i="55"/>
  <c r="M51" i="55"/>
  <c r="L51" i="55"/>
  <c r="K51" i="55" s="1"/>
  <c r="M50" i="55"/>
  <c r="K46" i="55"/>
  <c r="L45" i="55"/>
  <c r="K45" i="55"/>
  <c r="L44" i="55"/>
  <c r="K44" i="55"/>
  <c r="L43" i="55"/>
  <c r="K43" i="55"/>
  <c r="K42" i="55" s="1"/>
  <c r="M42" i="55"/>
  <c r="L42" i="55"/>
  <c r="K41" i="55"/>
  <c r="M40" i="55"/>
  <c r="L40" i="55"/>
  <c r="K40" i="55" s="1"/>
  <c r="M39" i="55"/>
  <c r="K38" i="55"/>
  <c r="M37" i="55"/>
  <c r="L37" i="55"/>
  <c r="K37" i="55" s="1"/>
  <c r="K36" i="55"/>
  <c r="K35" i="55"/>
  <c r="M34" i="55"/>
  <c r="L34" i="55"/>
  <c r="K34" i="55" s="1"/>
  <c r="K33" i="55"/>
  <c r="K32" i="55"/>
  <c r="M31" i="55"/>
  <c r="L31" i="55"/>
  <c r="K31" i="55" s="1"/>
  <c r="M30" i="55"/>
  <c r="M29" i="55"/>
  <c r="K28" i="55"/>
  <c r="M27" i="55"/>
  <c r="L27" i="55"/>
  <c r="K27" i="55" s="1"/>
  <c r="K26" i="55" s="1"/>
  <c r="M26" i="55"/>
  <c r="K25" i="55"/>
  <c r="M24" i="55"/>
  <c r="L24" i="55"/>
  <c r="K24" i="55" s="1"/>
  <c r="M23" i="55"/>
  <c r="K22" i="55"/>
  <c r="M21" i="55"/>
  <c r="L21" i="55"/>
  <c r="K21" i="55" s="1"/>
  <c r="K20" i="55"/>
  <c r="K19" i="55"/>
  <c r="M18" i="55"/>
  <c r="L18" i="55"/>
  <c r="K18" i="55" s="1"/>
  <c r="K17" i="55"/>
  <c r="K16" i="55"/>
  <c r="M15" i="55"/>
  <c r="L15" i="55"/>
  <c r="K15" i="55" s="1"/>
  <c r="M14" i="55"/>
  <c r="M13" i="55"/>
  <c r="M12" i="55" s="1"/>
  <c r="M11" i="55" s="1"/>
  <c r="K74" i="55" l="1"/>
  <c r="M88" i="55"/>
  <c r="L153" i="55"/>
  <c r="L505" i="55"/>
  <c r="K539" i="55"/>
  <c r="K542" i="55"/>
  <c r="L545" i="55"/>
  <c r="L592" i="55"/>
  <c r="K592" i="55" s="1"/>
  <c r="K679" i="55"/>
  <c r="M621" i="55"/>
  <c r="M617" i="55" s="1"/>
  <c r="L809" i="55"/>
  <c r="K809" i="55" s="1"/>
  <c r="K797" i="55"/>
  <c r="L780" i="55"/>
  <c r="K758" i="55"/>
  <c r="K732" i="55"/>
  <c r="K729" i="55"/>
  <c r="L728" i="55"/>
  <c r="K728" i="55" s="1"/>
  <c r="K722" i="55"/>
  <c r="K719" i="55"/>
  <c r="K689" i="55"/>
  <c r="K686" i="55"/>
  <c r="L685" i="55"/>
  <c r="K685" i="55" s="1"/>
  <c r="L669" i="55"/>
  <c r="K669" i="55" s="1"/>
  <c r="M662" i="55"/>
  <c r="K662" i="55" s="1"/>
  <c r="L608" i="55"/>
  <c r="L604" i="55" s="1"/>
  <c r="K796" i="55"/>
  <c r="M901" i="55"/>
  <c r="M182" i="55"/>
  <c r="M790" i="55"/>
  <c r="K800" i="55"/>
  <c r="K806" i="55"/>
  <c r="K812" i="55"/>
  <c r="K834" i="55"/>
  <c r="K849" i="55"/>
  <c r="K956" i="55"/>
  <c r="K955" i="55" s="1"/>
  <c r="L951" i="55"/>
  <c r="K951" i="55" s="1"/>
  <c r="L947" i="55"/>
  <c r="K947" i="55" s="1"/>
  <c r="K907" i="55"/>
  <c r="M521" i="55"/>
  <c r="K521" i="55" s="1"/>
  <c r="K513" i="55"/>
  <c r="M512" i="55"/>
  <c r="K512" i="55" s="1"/>
  <c r="K470" i="55"/>
  <c r="K469" i="55" s="1"/>
  <c r="K468" i="55" s="1"/>
  <c r="K453" i="55"/>
  <c r="K416" i="55"/>
  <c r="K417" i="55"/>
  <c r="K411" i="55"/>
  <c r="K405" i="55"/>
  <c r="K401" i="55"/>
  <c r="L383" i="55"/>
  <c r="L327" i="55"/>
  <c r="K305" i="55"/>
  <c r="K304" i="55" s="1"/>
  <c r="K244" i="55"/>
  <c r="K221" i="55"/>
  <c r="K220" i="55" s="1"/>
  <c r="K125" i="55"/>
  <c r="L84" i="55"/>
  <c r="M99" i="55"/>
  <c r="L63" i="55"/>
  <c r="L57" i="55"/>
  <c r="M76" i="55"/>
  <c r="K76" i="55" s="1"/>
  <c r="K77" i="55"/>
  <c r="M173" i="55"/>
  <c r="K173" i="55" s="1"/>
  <c r="L322" i="55"/>
  <c r="K322" i="55" s="1"/>
  <c r="M339" i="55"/>
  <c r="M338" i="55" s="1"/>
  <c r="M384" i="55"/>
  <c r="L465" i="55"/>
  <c r="K465" i="55" s="1"/>
  <c r="L480" i="55"/>
  <c r="M502" i="55"/>
  <c r="K502" i="55" s="1"/>
  <c r="K529" i="55"/>
  <c r="L530" i="55"/>
  <c r="L529" i="55" s="1"/>
  <c r="L653" i="55"/>
  <c r="K653" i="55" s="1"/>
  <c r="K692" i="55"/>
  <c r="L816" i="55"/>
  <c r="K816" i="55" s="1"/>
  <c r="M859" i="55"/>
  <c r="K859" i="55" s="1"/>
  <c r="K928" i="55"/>
  <c r="L156" i="55"/>
  <c r="K156" i="55" s="1"/>
  <c r="K278" i="55"/>
  <c r="K285" i="55"/>
  <c r="K284" i="55" s="1"/>
  <c r="L528" i="55"/>
  <c r="K528" i="55" s="1"/>
  <c r="K694" i="55"/>
  <c r="L785" i="55"/>
  <c r="K785" i="55" s="1"/>
  <c r="M885" i="55"/>
  <c r="L625" i="55"/>
  <c r="K625" i="55" s="1"/>
  <c r="M627" i="55"/>
  <c r="K627" i="55" s="1"/>
  <c r="M287" i="55"/>
  <c r="M288" i="55"/>
  <c r="K288" i="55" s="1"/>
  <c r="M645" i="55"/>
  <c r="K645" i="55" s="1"/>
  <c r="M510" i="55"/>
  <c r="M644" i="55"/>
  <c r="M648" i="55"/>
  <c r="M651" i="55"/>
  <c r="M650" i="55" s="1"/>
  <c r="M628" i="55"/>
  <c r="K628" i="55" s="1"/>
  <c r="M635" i="55"/>
  <c r="L941" i="55"/>
  <c r="L955" i="55"/>
  <c r="K933" i="55"/>
  <c r="L932" i="55"/>
  <c r="K932" i="55"/>
  <c r="L923" i="55"/>
  <c r="K923" i="55" s="1"/>
  <c r="K912" i="55"/>
  <c r="K891" i="55"/>
  <c r="L851" i="55"/>
  <c r="K851" i="55" s="1"/>
  <c r="M819" i="55"/>
  <c r="L839" i="55"/>
  <c r="K839" i="55" s="1"/>
  <c r="L821" i="55"/>
  <c r="K821" i="55" s="1"/>
  <c r="L808" i="55"/>
  <c r="K780" i="55"/>
  <c r="M763" i="55"/>
  <c r="K775" i="55"/>
  <c r="L742" i="55"/>
  <c r="K733" i="55"/>
  <c r="M718" i="55"/>
  <c r="L710" i="55"/>
  <c r="K710" i="55" s="1"/>
  <c r="K695" i="55"/>
  <c r="M684" i="55"/>
  <c r="L678" i="55"/>
  <c r="L668" i="55"/>
  <c r="L587" i="55"/>
  <c r="K587" i="55" s="1"/>
  <c r="L575" i="55"/>
  <c r="L551" i="55"/>
  <c r="L538" i="55"/>
  <c r="K538" i="55" s="1"/>
  <c r="M520" i="55"/>
  <c r="K520" i="55" s="1"/>
  <c r="M481" i="55"/>
  <c r="L458" i="55"/>
  <c r="K458" i="55"/>
  <c r="L450" i="55"/>
  <c r="L449" i="55" s="1"/>
  <c r="K449" i="55" s="1"/>
  <c r="K450" i="55"/>
  <c r="K441" i="55"/>
  <c r="L437" i="55"/>
  <c r="K437" i="55"/>
  <c r="K410" i="55"/>
  <c r="M401" i="55"/>
  <c r="M394" i="55" s="1"/>
  <c r="M393" i="55" s="1"/>
  <c r="M392" i="55" s="1"/>
  <c r="L401" i="55"/>
  <c r="L394" i="55" s="1"/>
  <c r="K369" i="55"/>
  <c r="L363" i="55"/>
  <c r="K363" i="55" s="1"/>
  <c r="K358" i="55"/>
  <c r="L602" i="55"/>
  <c r="L867" i="55"/>
  <c r="K867" i="55" s="1"/>
  <c r="K343" i="55"/>
  <c r="K338" i="55"/>
  <c r="K339" i="55"/>
  <c r="K327" i="55"/>
  <c r="L297" i="55"/>
  <c r="K297" i="55" s="1"/>
  <c r="L284" i="55"/>
  <c r="L275" i="55"/>
  <c r="K275" i="55" s="1"/>
  <c r="K263" i="55" s="1"/>
  <c r="L243" i="55"/>
  <c r="K243" i="55" s="1"/>
  <c r="M233" i="55"/>
  <c r="K233" i="55" s="1"/>
  <c r="L204" i="55"/>
  <c r="L189" i="55" s="1"/>
  <c r="K205" i="55"/>
  <c r="K204" i="55" s="1"/>
  <c r="K195" i="55"/>
  <c r="L169" i="55"/>
  <c r="L152" i="55"/>
  <c r="K152" i="55" s="1"/>
  <c r="L141" i="55"/>
  <c r="K141" i="55" s="1"/>
  <c r="M130" i="55"/>
  <c r="L67" i="55"/>
  <c r="K57" i="55"/>
  <c r="L23" i="55"/>
  <c r="K23" i="55" s="1"/>
  <c r="L26" i="55"/>
  <c r="L30" i="55"/>
  <c r="K30" i="55" s="1"/>
  <c r="L14" i="55"/>
  <c r="M49" i="55"/>
  <c r="M48" i="55" s="1"/>
  <c r="L448" i="55"/>
  <c r="L283" i="55"/>
  <c r="K290" i="55"/>
  <c r="L39" i="55"/>
  <c r="L568" i="55"/>
  <c r="K608" i="55"/>
  <c r="K604" i="55" s="1"/>
  <c r="K833" i="55"/>
  <c r="K896" i="55"/>
  <c r="K890" i="55" s="1"/>
  <c r="L50" i="55"/>
  <c r="L226" i="55"/>
  <c r="L216" i="55" s="1"/>
  <c r="M574" i="55"/>
  <c r="M573" i="55" s="1"/>
  <c r="K650" i="55"/>
  <c r="L845" i="55"/>
  <c r="K845" i="55" s="1"/>
  <c r="L922" i="55"/>
  <c r="K922" i="55" s="1"/>
  <c r="L624" i="55"/>
  <c r="L633" i="55"/>
  <c r="L736" i="55"/>
  <c r="L891" i="55"/>
  <c r="L890" i="55" s="1"/>
  <c r="L883" i="55" s="1"/>
  <c r="L903" i="55"/>
  <c r="K505" i="55" l="1"/>
  <c r="L498" i="55"/>
  <c r="L494" i="55" s="1"/>
  <c r="K88" i="55"/>
  <c r="M87" i="55"/>
  <c r="L638" i="55"/>
  <c r="L574" i="55"/>
  <c r="L573" i="55" s="1"/>
  <c r="L946" i="55"/>
  <c r="M661" i="55"/>
  <c r="K545" i="55"/>
  <c r="L544" i="55"/>
  <c r="K544" i="55" s="1"/>
  <c r="L820" i="55"/>
  <c r="K820" i="55" s="1"/>
  <c r="K575" i="55"/>
  <c r="L838" i="55"/>
  <c r="K838" i="55" s="1"/>
  <c r="K182" i="55"/>
  <c r="M181" i="55"/>
  <c r="K181" i="55" s="1"/>
  <c r="L931" i="55"/>
  <c r="K931" i="55" s="1"/>
  <c r="M498" i="55"/>
  <c r="L318" i="55"/>
  <c r="K318" i="55" s="1"/>
  <c r="L263" i="55"/>
  <c r="L232" i="55" s="1"/>
  <c r="M232" i="55"/>
  <c r="M172" i="55" s="1"/>
  <c r="K99" i="55"/>
  <c r="M84" i="55"/>
  <c r="K63" i="55"/>
  <c r="L62" i="55"/>
  <c r="K62" i="55" s="1"/>
  <c r="K384" i="55"/>
  <c r="K383" i="55" s="1"/>
  <c r="M383" i="55"/>
  <c r="M337" i="55" s="1"/>
  <c r="L137" i="55"/>
  <c r="M884" i="55"/>
  <c r="M883" i="55" s="1"/>
  <c r="M882" i="55" s="1"/>
  <c r="K885" i="55"/>
  <c r="K884" i="55" s="1"/>
  <c r="K883" i="55" s="1"/>
  <c r="L774" i="55"/>
  <c r="K774" i="55" s="1"/>
  <c r="M616" i="55"/>
  <c r="K287" i="55"/>
  <c r="M283" i="55"/>
  <c r="M282" i="55" s="1"/>
  <c r="K644" i="55"/>
  <c r="M639" i="55"/>
  <c r="K648" i="55"/>
  <c r="M647" i="55"/>
  <c r="K647" i="55" s="1"/>
  <c r="K510" i="55"/>
  <c r="M509" i="55"/>
  <c r="K651" i="55"/>
  <c r="M634" i="55"/>
  <c r="K635" i="55"/>
  <c r="K946" i="55"/>
  <c r="L945" i="55"/>
  <c r="K945" i="55" s="1"/>
  <c r="K808" i="55"/>
  <c r="L790" i="55"/>
  <c r="K790" i="55" s="1"/>
  <c r="K763" i="55"/>
  <c r="M747" i="55"/>
  <c r="K747" i="55" s="1"/>
  <c r="K742" i="55"/>
  <c r="K741" i="55" s="1"/>
  <c r="L741" i="55"/>
  <c r="L703" i="55"/>
  <c r="K678" i="55"/>
  <c r="K672" i="55" s="1"/>
  <c r="L672" i="55"/>
  <c r="K668" i="55"/>
  <c r="L661" i="55"/>
  <c r="K551" i="55"/>
  <c r="K550" i="55" s="1"/>
  <c r="K549" i="55" s="1"/>
  <c r="K548" i="55" s="1"/>
  <c r="L550" i="55"/>
  <c r="L549" i="55" s="1"/>
  <c r="L548" i="55" s="1"/>
  <c r="L537" i="55"/>
  <c r="K537" i="55" s="1"/>
  <c r="K481" i="55"/>
  <c r="M480" i="55"/>
  <c r="K394" i="55"/>
  <c r="L393" i="55"/>
  <c r="L357" i="55"/>
  <c r="K602" i="55"/>
  <c r="L601" i="55"/>
  <c r="K189" i="55"/>
  <c r="K169" i="55"/>
  <c r="K165" i="55" s="1"/>
  <c r="L165" i="55"/>
  <c r="K130" i="55"/>
  <c r="M124" i="55"/>
  <c r="K67" i="55"/>
  <c r="K66" i="55" s="1"/>
  <c r="L66" i="55"/>
  <c r="L13" i="55"/>
  <c r="K14" i="55"/>
  <c r="K13" i="55" s="1"/>
  <c r="K903" i="55"/>
  <c r="L902" i="55"/>
  <c r="K736" i="55"/>
  <c r="L718" i="55"/>
  <c r="L837" i="55"/>
  <c r="K50" i="55"/>
  <c r="K49" i="55" s="1"/>
  <c r="K48" i="55" s="1"/>
  <c r="K47" i="55" s="1"/>
  <c r="L49" i="55"/>
  <c r="L48" i="55" s="1"/>
  <c r="L47" i="55" s="1"/>
  <c r="L637" i="55"/>
  <c r="L617" i="55"/>
  <c r="K624" i="55"/>
  <c r="K216" i="55"/>
  <c r="K39" i="55"/>
  <c r="K29" i="55" s="1"/>
  <c r="L29" i="55"/>
  <c r="K283" i="55"/>
  <c r="K661" i="55" l="1"/>
  <c r="M86" i="55"/>
  <c r="K87" i="55"/>
  <c r="L282" i="55"/>
  <c r="K282" i="55" s="1"/>
  <c r="K574" i="55"/>
  <c r="K573" i="55" s="1"/>
  <c r="L61" i="55"/>
  <c r="K498" i="55"/>
  <c r="L536" i="55"/>
  <c r="K536" i="55" s="1"/>
  <c r="L117" i="55"/>
  <c r="K232" i="55"/>
  <c r="L172" i="55"/>
  <c r="K137" i="55"/>
  <c r="M61" i="55"/>
  <c r="K61" i="55" s="1"/>
  <c r="K84" i="55"/>
  <c r="L12" i="55"/>
  <c r="L11" i="55" s="1"/>
  <c r="M508" i="55"/>
  <c r="K509" i="55"/>
  <c r="K639" i="55"/>
  <c r="M638" i="55"/>
  <c r="M633" i="55"/>
  <c r="K634" i="55"/>
  <c r="L944" i="55"/>
  <c r="M717" i="55"/>
  <c r="M683" i="55" s="1"/>
  <c r="M660" i="55" s="1"/>
  <c r="K703" i="55"/>
  <c r="L684" i="55"/>
  <c r="K684" i="55" s="1"/>
  <c r="K480" i="55"/>
  <c r="M448" i="55"/>
  <c r="K448" i="55" s="1"/>
  <c r="L392" i="55"/>
  <c r="K393" i="55"/>
  <c r="K392" i="55" s="1"/>
  <c r="K357" i="55"/>
  <c r="L337" i="55"/>
  <c r="K337" i="55" s="1"/>
  <c r="K601" i="55"/>
  <c r="L600" i="55"/>
  <c r="K124" i="55"/>
  <c r="M123" i="55"/>
  <c r="K12" i="55"/>
  <c r="K11" i="55" s="1"/>
  <c r="K172" i="55"/>
  <c r="K617" i="55"/>
  <c r="L616" i="55"/>
  <c r="K837" i="55"/>
  <c r="L819" i="55"/>
  <c r="K819" i="55" s="1"/>
  <c r="K718" i="55"/>
  <c r="L717" i="55"/>
  <c r="K902" i="55"/>
  <c r="L901" i="55"/>
  <c r="K86" i="55" l="1"/>
  <c r="M85" i="55"/>
  <c r="K85" i="55" s="1"/>
  <c r="L60" i="55"/>
  <c r="M637" i="55"/>
  <c r="K637" i="55" s="1"/>
  <c r="K638" i="55"/>
  <c r="K508" i="55"/>
  <c r="M494" i="55"/>
  <c r="K494" i="55" s="1"/>
  <c r="M615" i="55"/>
  <c r="M572" i="55" s="1"/>
  <c r="K633" i="55"/>
  <c r="K944" i="55"/>
  <c r="K930" i="55" s="1"/>
  <c r="L930" i="55"/>
  <c r="L882" i="55" s="1"/>
  <c r="K600" i="55"/>
  <c r="L599" i="55"/>
  <c r="K599" i="55" s="1"/>
  <c r="K123" i="55"/>
  <c r="M117" i="55"/>
  <c r="K901" i="55"/>
  <c r="K717" i="55"/>
  <c r="L683" i="55"/>
  <c r="K616" i="55"/>
  <c r="L615" i="55"/>
  <c r="K882" i="55" l="1"/>
  <c r="K117" i="55"/>
  <c r="M60" i="55"/>
  <c r="K615" i="55"/>
  <c r="L572" i="55"/>
  <c r="K683" i="55"/>
  <c r="L660" i="55"/>
  <c r="K660" i="55" s="1"/>
  <c r="M10" i="55" l="1"/>
  <c r="K60" i="55"/>
  <c r="K572" i="55"/>
  <c r="L10" i="55"/>
  <c r="K10" i="55" l="1"/>
  <c r="J254" i="55" l="1"/>
  <c r="I221" i="55"/>
  <c r="J131" i="55"/>
  <c r="J126" i="55"/>
  <c r="H300" i="55"/>
  <c r="I299" i="55"/>
  <c r="H299" i="55" s="1"/>
  <c r="I312" i="55"/>
  <c r="I311" i="55" s="1"/>
  <c r="H313" i="55"/>
  <c r="I315" i="55"/>
  <c r="I314" i="55" s="1"/>
  <c r="I323" i="55"/>
  <c r="I325" i="55"/>
  <c r="H325" i="55" s="1"/>
  <c r="H323" i="55"/>
  <c r="H324" i="55"/>
  <c r="H326" i="55"/>
  <c r="H321" i="55"/>
  <c r="J334" i="55"/>
  <c r="H336" i="55"/>
  <c r="I335" i="55"/>
  <c r="I334" i="55" s="1"/>
  <c r="H333" i="55"/>
  <c r="H332" i="55" s="1"/>
  <c r="J332" i="55"/>
  <c r="I332" i="55"/>
  <c r="H331" i="55"/>
  <c r="H330" i="55"/>
  <c r="J329" i="55"/>
  <c r="I329" i="55"/>
  <c r="I328" i="55" s="1"/>
  <c r="J328" i="55"/>
  <c r="J327" i="55" s="1"/>
  <c r="I351" i="55"/>
  <c r="J363" i="55"/>
  <c r="I369" i="55"/>
  <c r="J370" i="55"/>
  <c r="J374" i="55"/>
  <c r="J373" i="55" s="1"/>
  <c r="H373" i="55" s="1"/>
  <c r="I374" i="55"/>
  <c r="H375" i="55"/>
  <c r="J376" i="55"/>
  <c r="I378" i="55"/>
  <c r="I377" i="55" s="1"/>
  <c r="H377" i="55" s="1"/>
  <c r="I381" i="55"/>
  <c r="I380" i="55" s="1"/>
  <c r="H380" i="55" s="1"/>
  <c r="H378" i="55"/>
  <c r="H379" i="55"/>
  <c r="H382" i="55"/>
  <c r="I388" i="55"/>
  <c r="I390" i="55"/>
  <c r="H390" i="55" s="1"/>
  <c r="H388" i="55"/>
  <c r="H389" i="55"/>
  <c r="H391" i="55"/>
  <c r="J399" i="55"/>
  <c r="J398" i="55" s="1"/>
  <c r="H398" i="55" s="1"/>
  <c r="I399" i="55"/>
  <c r="H400" i="55"/>
  <c r="H397" i="55"/>
  <c r="J424" i="55"/>
  <c r="I424" i="55"/>
  <c r="H425" i="55"/>
  <c r="H427" i="55"/>
  <c r="J438" i="55"/>
  <c r="J451" i="55"/>
  <c r="I451" i="55"/>
  <c r="H452" i="55"/>
  <c r="I460" i="55"/>
  <c r="I463" i="55"/>
  <c r="I462" i="55" s="1"/>
  <c r="H462" i="55" s="1"/>
  <c r="I466" i="55"/>
  <c r="H466" i="55" s="1"/>
  <c r="H463" i="55"/>
  <c r="H464" i="55"/>
  <c r="H461" i="55"/>
  <c r="H460" i="55" s="1"/>
  <c r="J477" i="55"/>
  <c r="J499" i="55"/>
  <c r="H504" i="55"/>
  <c r="J503" i="55"/>
  <c r="J502" i="55" s="1"/>
  <c r="H502" i="55" s="1"/>
  <c r="H507" i="55"/>
  <c r="I506" i="55"/>
  <c r="H506" i="55" s="1"/>
  <c r="H519" i="55"/>
  <c r="J518" i="55"/>
  <c r="H518" i="55" s="1"/>
  <c r="H517" i="55"/>
  <c r="J516" i="55"/>
  <c r="H516" i="55" s="1"/>
  <c r="H399" i="55" l="1"/>
  <c r="H374" i="55"/>
  <c r="I327" i="55"/>
  <c r="H329" i="55"/>
  <c r="H328" i="55" s="1"/>
  <c r="I310" i="55"/>
  <c r="I322" i="55"/>
  <c r="H503" i="55"/>
  <c r="H451" i="55"/>
  <c r="H424" i="55"/>
  <c r="H335" i="55"/>
  <c r="H334" i="55" s="1"/>
  <c r="J369" i="55"/>
  <c r="I387" i="55"/>
  <c r="H387" i="55" s="1"/>
  <c r="H381" i="55"/>
  <c r="H376" i="55"/>
  <c r="I376" i="55"/>
  <c r="I383" i="55"/>
  <c r="I465" i="55"/>
  <c r="H465" i="55" s="1"/>
  <c r="J498" i="55"/>
  <c r="I505" i="55"/>
  <c r="J515" i="55"/>
  <c r="H515" i="55" s="1"/>
  <c r="J290" i="55"/>
  <c r="I295" i="55"/>
  <c r="I294" i="55" s="1"/>
  <c r="H327" i="55" l="1"/>
  <c r="H322" i="55"/>
  <c r="I318" i="55"/>
  <c r="H505" i="55"/>
  <c r="I498" i="55"/>
  <c r="J269" i="55"/>
  <c r="J272" i="55"/>
  <c r="I278" i="55"/>
  <c r="I280" i="55"/>
  <c r="H280" i="55" s="1"/>
  <c r="J261" i="55"/>
  <c r="H261" i="55" s="1"/>
  <c r="J259" i="55"/>
  <c r="J252" i="55"/>
  <c r="H252" i="55" s="1"/>
  <c r="H254" i="55"/>
  <c r="H255" i="55"/>
  <c r="H253" i="55"/>
  <c r="I230" i="55"/>
  <c r="H230" i="55" s="1"/>
  <c r="H231" i="55"/>
  <c r="I227" i="55"/>
  <c r="I226" i="55" s="1"/>
  <c r="H228" i="55"/>
  <c r="H229" i="55"/>
  <c r="I211" i="55"/>
  <c r="I210" i="55" s="1"/>
  <c r="J211" i="55"/>
  <c r="I206" i="55"/>
  <c r="J206" i="55"/>
  <c r="J205" i="55" s="1"/>
  <c r="I208" i="55"/>
  <c r="H208" i="55" s="1"/>
  <c r="H198" i="55"/>
  <c r="H197" i="55" s="1"/>
  <c r="I197" i="55"/>
  <c r="J197" i="55"/>
  <c r="I193" i="55"/>
  <c r="H194" i="55"/>
  <c r="J183" i="55"/>
  <c r="H176" i="55"/>
  <c r="J175" i="55"/>
  <c r="H175" i="55" s="1"/>
  <c r="J137" i="55"/>
  <c r="J170" i="55"/>
  <c r="J169" i="55" s="1"/>
  <c r="I170" i="55"/>
  <c r="I169" i="55" s="1"/>
  <c r="I165" i="55" s="1"/>
  <c r="H171" i="55"/>
  <c r="I157" i="55"/>
  <c r="H158" i="55"/>
  <c r="I150" i="55"/>
  <c r="I147" i="55"/>
  <c r="H147" i="55" s="1"/>
  <c r="H148" i="55"/>
  <c r="H146" i="55"/>
  <c r="H145" i="55" s="1"/>
  <c r="J145" i="55"/>
  <c r="I145" i="55"/>
  <c r="H144" i="55"/>
  <c r="H143" i="55"/>
  <c r="J142" i="55"/>
  <c r="I142" i="55"/>
  <c r="H151" i="55"/>
  <c r="H150" i="55" s="1"/>
  <c r="H149" i="55"/>
  <c r="J128" i="55"/>
  <c r="H129" i="55"/>
  <c r="I130" i="55"/>
  <c r="I125" i="55"/>
  <c r="J109" i="55"/>
  <c r="I112" i="55"/>
  <c r="H112" i="55" s="1"/>
  <c r="H113" i="55"/>
  <c r="H111" i="55"/>
  <c r="J80" i="55"/>
  <c r="J641" i="55"/>
  <c r="I651" i="55"/>
  <c r="I654" i="55"/>
  <c r="I653" i="55" s="1"/>
  <c r="H653" i="55" s="1"/>
  <c r="H655" i="55"/>
  <c r="I631" i="55"/>
  <c r="I630" i="55" s="1"/>
  <c r="H630" i="55" s="1"/>
  <c r="H632" i="55"/>
  <c r="J625" i="55"/>
  <c r="J624" i="55" s="1"/>
  <c r="I621" i="55"/>
  <c r="I141" i="55" l="1"/>
  <c r="H128" i="55"/>
  <c r="J125" i="55"/>
  <c r="J251" i="55"/>
  <c r="I205" i="55"/>
  <c r="H170" i="55"/>
  <c r="H169" i="55"/>
  <c r="H142" i="55"/>
  <c r="H654" i="55"/>
  <c r="H631" i="55"/>
  <c r="I613" i="55"/>
  <c r="I612" i="55" s="1"/>
  <c r="H612" i="55" s="1"/>
  <c r="H614" i="55"/>
  <c r="H607" i="55"/>
  <c r="H606" i="55" s="1"/>
  <c r="H605" i="55" s="1"/>
  <c r="J606" i="55"/>
  <c r="J605" i="55" s="1"/>
  <c r="I606" i="55"/>
  <c r="I605" i="55" s="1"/>
  <c r="J593" i="55"/>
  <c r="J590" i="55"/>
  <c r="I590" i="55"/>
  <c r="H591" i="55"/>
  <c r="H723" i="55"/>
  <c r="I689" i="55"/>
  <c r="I686" i="55"/>
  <c r="I673" i="55"/>
  <c r="J676" i="55"/>
  <c r="H676" i="55" s="1"/>
  <c r="H677" i="55"/>
  <c r="J679" i="55"/>
  <c r="J681" i="55"/>
  <c r="I681" i="55"/>
  <c r="I679" i="55"/>
  <c r="H680" i="55"/>
  <c r="H682" i="55"/>
  <c r="I700" i="55"/>
  <c r="J707" i="55"/>
  <c r="J704" i="55"/>
  <c r="J715" i="55"/>
  <c r="J711" i="55"/>
  <c r="I715" i="55"/>
  <c r="H712" i="55"/>
  <c r="H713" i="55"/>
  <c r="H714" i="55"/>
  <c r="H715" i="55"/>
  <c r="H716" i="55"/>
  <c r="H725" i="55"/>
  <c r="I726" i="55"/>
  <c r="H726" i="55" s="1"/>
  <c r="H727" i="55"/>
  <c r="J729" i="55"/>
  <c r="J728" i="55" s="1"/>
  <c r="J733" i="55"/>
  <c r="J732" i="55" s="1"/>
  <c r="J737" i="55"/>
  <c r="J739" i="55"/>
  <c r="I739" i="55"/>
  <c r="I737" i="55"/>
  <c r="I733" i="55"/>
  <c r="I732" i="55" s="1"/>
  <c r="I729" i="55"/>
  <c r="I728" i="55" s="1"/>
  <c r="H730" i="55"/>
  <c r="H731" i="55"/>
  <c r="H734" i="55"/>
  <c r="H735" i="55"/>
  <c r="H738" i="55"/>
  <c r="H740" i="55"/>
  <c r="J759" i="55"/>
  <c r="J761" i="55"/>
  <c r="H761" i="55" s="1"/>
  <c r="H762" i="55"/>
  <c r="J765" i="55"/>
  <c r="J767" i="55"/>
  <c r="H767" i="55" s="1"/>
  <c r="J772" i="55"/>
  <c r="H772" i="55" s="1"/>
  <c r="H773" i="55"/>
  <c r="I776" i="55"/>
  <c r="H776" i="55" s="1"/>
  <c r="I778" i="55"/>
  <c r="H779" i="55"/>
  <c r="H778" i="55"/>
  <c r="H777" i="55"/>
  <c r="I781" i="55"/>
  <c r="I783" i="55"/>
  <c r="H783" i="55" s="1"/>
  <c r="I788" i="55"/>
  <c r="H788" i="55" s="1"/>
  <c r="I786" i="55"/>
  <c r="H786" i="55" s="1"/>
  <c r="H787" i="55"/>
  <c r="H789" i="55"/>
  <c r="J797" i="55"/>
  <c r="J800" i="55"/>
  <c r="I797" i="55"/>
  <c r="I800" i="55"/>
  <c r="H799" i="55"/>
  <c r="H800" i="55"/>
  <c r="I812" i="55"/>
  <c r="I814" i="55"/>
  <c r="H814" i="55" s="1"/>
  <c r="I817" i="55"/>
  <c r="I816" i="55" s="1"/>
  <c r="H816" i="55" s="1"/>
  <c r="I849" i="55"/>
  <c r="I852" i="55"/>
  <c r="J862" i="55"/>
  <c r="H862" i="55" s="1"/>
  <c r="H863" i="55"/>
  <c r="I869" i="55"/>
  <c r="H869" i="55" s="1"/>
  <c r="H870" i="55"/>
  <c r="I873" i="55"/>
  <c r="H873" i="55" s="1"/>
  <c r="H874" i="55"/>
  <c r="J880" i="55"/>
  <c r="J879" i="55" s="1"/>
  <c r="J878" i="55" s="1"/>
  <c r="J894" i="55"/>
  <c r="J892" i="55"/>
  <c r="I894" i="55"/>
  <c r="H894" i="55" s="1"/>
  <c r="I892" i="55"/>
  <c r="H892" i="55" s="1"/>
  <c r="I899" i="55"/>
  <c r="H899" i="55" s="1"/>
  <c r="I897" i="55"/>
  <c r="H897" i="55" s="1"/>
  <c r="J896" i="55"/>
  <c r="H893" i="55"/>
  <c r="H895" i="55"/>
  <c r="H898" i="55"/>
  <c r="H900" i="55"/>
  <c r="J933" i="55"/>
  <c r="I933" i="55"/>
  <c r="J936" i="55"/>
  <c r="I936" i="55"/>
  <c r="J913" i="55"/>
  <c r="J915" i="55"/>
  <c r="H915" i="55" s="1"/>
  <c r="H251" i="55" l="1"/>
  <c r="H679" i="55"/>
  <c r="H681" i="55"/>
  <c r="H729" i="55"/>
  <c r="H739" i="55"/>
  <c r="J736" i="55"/>
  <c r="J710" i="55"/>
  <c r="H613" i="55"/>
  <c r="H590" i="55"/>
  <c r="J678" i="55"/>
  <c r="H775" i="55"/>
  <c r="H737" i="55"/>
  <c r="I678" i="55"/>
  <c r="I672" i="55" s="1"/>
  <c r="H733" i="55"/>
  <c r="H732" i="55"/>
  <c r="H728" i="55"/>
  <c r="I736" i="55"/>
  <c r="J764" i="55"/>
  <c r="H764" i="55" s="1"/>
  <c r="J758" i="55"/>
  <c r="I780" i="55"/>
  <c r="I775" i="55"/>
  <c r="I785" i="55"/>
  <c r="H936" i="55"/>
  <c r="H817" i="55"/>
  <c r="J796" i="55"/>
  <c r="H785" i="55"/>
  <c r="H797" i="55"/>
  <c r="J912" i="55"/>
  <c r="J891" i="55"/>
  <c r="J890" i="55" s="1"/>
  <c r="I891" i="55"/>
  <c r="I896" i="55"/>
  <c r="H891" i="55"/>
  <c r="H896" i="55"/>
  <c r="I924" i="55"/>
  <c r="H924" i="55" s="1"/>
  <c r="H925" i="55"/>
  <c r="G138" i="2"/>
  <c r="M138" i="2" s="1"/>
  <c r="I890" i="55" l="1"/>
  <c r="I883" i="55" s="1"/>
  <c r="H141" i="55"/>
  <c r="H736" i="55"/>
  <c r="H890" i="55"/>
  <c r="H678" i="55"/>
  <c r="I774" i="55"/>
  <c r="O107" i="2"/>
  <c r="H29" i="2"/>
  <c r="N29" i="2" s="1"/>
  <c r="G574" i="2" l="1"/>
  <c r="M574" i="2" s="1"/>
  <c r="G575" i="2"/>
  <c r="M575" i="2" s="1"/>
  <c r="G158" i="2" l="1"/>
  <c r="M158" i="2" s="1"/>
  <c r="G159" i="2"/>
  <c r="M159" i="2" s="1"/>
  <c r="G160" i="2"/>
  <c r="M160" i="2" s="1"/>
  <c r="G161" i="2"/>
  <c r="M161" i="2" s="1"/>
  <c r="G155" i="2"/>
  <c r="M155" i="2" s="1"/>
  <c r="G153" i="2"/>
  <c r="M153" i="2" s="1"/>
  <c r="G95" i="2"/>
  <c r="M95" i="2" s="1"/>
  <c r="E94" i="2"/>
  <c r="F94" i="2"/>
  <c r="H94" i="2"/>
  <c r="I94" i="2"/>
  <c r="O94" i="2" s="1"/>
  <c r="G35" i="2"/>
  <c r="M35" i="2" s="1"/>
  <c r="I759" i="55" l="1"/>
  <c r="I758" i="55" s="1"/>
  <c r="H760" i="55"/>
  <c r="H771" i="55"/>
  <c r="H759" i="55" l="1"/>
  <c r="H758" i="55"/>
  <c r="I115" i="55" l="1"/>
  <c r="I114" i="55" s="1"/>
  <c r="J115" i="55"/>
  <c r="H386" i="55" l="1"/>
  <c r="I705" i="55"/>
  <c r="I704" i="55" s="1"/>
  <c r="H706" i="55"/>
  <c r="H705" i="55"/>
  <c r="H704" i="55" s="1"/>
  <c r="H702" i="55"/>
  <c r="H180" i="55"/>
  <c r="J435" i="55" l="1"/>
  <c r="J434" i="55" s="1"/>
  <c r="G571" i="2" l="1"/>
  <c r="M571" i="2" s="1"/>
  <c r="H571" i="2"/>
  <c r="N571" i="2" s="1"/>
  <c r="I571" i="2"/>
  <c r="O571" i="2" s="1"/>
  <c r="J513" i="55" l="1"/>
  <c r="J512" i="55" s="1"/>
  <c r="J849" i="55" l="1"/>
  <c r="H209" i="55"/>
  <c r="H212" i="55"/>
  <c r="H211" i="55" s="1"/>
  <c r="H210" i="55" s="1"/>
  <c r="H697" i="55"/>
  <c r="H699" i="55"/>
  <c r="J698" i="55"/>
  <c r="I698" i="55"/>
  <c r="J696" i="55"/>
  <c r="J695" i="55" s="1"/>
  <c r="I696" i="55"/>
  <c r="I695" i="55" s="1"/>
  <c r="I639" i="55"/>
  <c r="I638" i="55" s="1"/>
  <c r="E571" i="2"/>
  <c r="F571" i="2"/>
  <c r="D571" i="2"/>
  <c r="J845" i="55" l="1"/>
  <c r="J838" i="55" s="1"/>
  <c r="J837" i="55" s="1"/>
  <c r="H696" i="55"/>
  <c r="H698" i="55"/>
  <c r="H695" i="55" l="1"/>
  <c r="J402" i="55" l="1"/>
  <c r="I551" i="2"/>
  <c r="O551" i="2" s="1"/>
  <c r="H551" i="2"/>
  <c r="H963" i="55"/>
  <c r="H962" i="55" s="1"/>
  <c r="J962" i="55"/>
  <c r="I962" i="55"/>
  <c r="H961" i="55"/>
  <c r="H960" i="55"/>
  <c r="J959" i="55"/>
  <c r="I959" i="55"/>
  <c r="H958" i="55"/>
  <c r="H957" i="55"/>
  <c r="J956" i="55"/>
  <c r="J955" i="55" s="1"/>
  <c r="I956" i="55"/>
  <c r="I955" i="55" s="1"/>
  <c r="H954" i="55"/>
  <c r="H953" i="55"/>
  <c r="I952" i="55"/>
  <c r="H952" i="55" s="1"/>
  <c r="H950" i="55"/>
  <c r="H949" i="55"/>
  <c r="I948" i="55"/>
  <c r="H948" i="55" s="1"/>
  <c r="J944" i="55"/>
  <c r="H943" i="55"/>
  <c r="J942" i="55"/>
  <c r="I942" i="55"/>
  <c r="J941" i="55"/>
  <c r="H940" i="55"/>
  <c r="J939" i="55"/>
  <c r="J932" i="55" s="1"/>
  <c r="I939" i="55"/>
  <c r="H938" i="55"/>
  <c r="H937" i="55"/>
  <c r="H935" i="55"/>
  <c r="H934" i="55"/>
  <c r="J931" i="55"/>
  <c r="J930" i="55" s="1"/>
  <c r="H929" i="55"/>
  <c r="J928" i="55"/>
  <c r="I928" i="55"/>
  <c r="H927" i="55"/>
  <c r="J926" i="55"/>
  <c r="I926" i="55"/>
  <c r="H921" i="55"/>
  <c r="H920" i="55"/>
  <c r="H919" i="55"/>
  <c r="H918" i="55"/>
  <c r="I917" i="55"/>
  <c r="H917" i="55" s="1"/>
  <c r="H916" i="55"/>
  <c r="H914" i="55"/>
  <c r="I913" i="55"/>
  <c r="H913" i="55" s="1"/>
  <c r="H911" i="55"/>
  <c r="J910" i="55"/>
  <c r="I910" i="55"/>
  <c r="H909" i="55"/>
  <c r="H908" i="55"/>
  <c r="J907" i="55"/>
  <c r="I907" i="55"/>
  <c r="H906" i="55"/>
  <c r="H905" i="55"/>
  <c r="J904" i="55"/>
  <c r="J903" i="55" s="1"/>
  <c r="I904" i="55"/>
  <c r="H889" i="55"/>
  <c r="J888" i="55"/>
  <c r="H888" i="55" s="1"/>
  <c r="H887" i="55"/>
  <c r="J886" i="55"/>
  <c r="H886" i="55" s="1"/>
  <c r="H881" i="55"/>
  <c r="H880" i="55"/>
  <c r="H879" i="55"/>
  <c r="H876" i="55"/>
  <c r="H872" i="55"/>
  <c r="I868" i="55"/>
  <c r="H868" i="55" s="1"/>
  <c r="H861" i="55"/>
  <c r="H860" i="55"/>
  <c r="H858" i="55"/>
  <c r="I857" i="55"/>
  <c r="H857" i="55" s="1"/>
  <c r="H856" i="55"/>
  <c r="I855" i="55"/>
  <c r="I851" i="55" s="1"/>
  <c r="H854" i="55"/>
  <c r="H853" i="55"/>
  <c r="H852" i="55"/>
  <c r="H850" i="55"/>
  <c r="H849" i="55"/>
  <c r="H848" i="55"/>
  <c r="H847" i="55"/>
  <c r="I846" i="55"/>
  <c r="H844" i="55"/>
  <c r="I843" i="55"/>
  <c r="H843" i="55" s="1"/>
  <c r="H842" i="55"/>
  <c r="H841" i="55"/>
  <c r="I840" i="55"/>
  <c r="H836" i="55"/>
  <c r="H835" i="55"/>
  <c r="J834" i="55"/>
  <c r="J833" i="55" s="1"/>
  <c r="I834" i="55"/>
  <c r="H832" i="55"/>
  <c r="H831" i="55"/>
  <c r="H830" i="55"/>
  <c r="H829" i="55"/>
  <c r="H828" i="55"/>
  <c r="I827" i="55"/>
  <c r="H827" i="55" s="1"/>
  <c r="H826" i="55"/>
  <c r="I825" i="55"/>
  <c r="H825" i="55" s="1"/>
  <c r="H824" i="55"/>
  <c r="H823" i="55"/>
  <c r="I822" i="55"/>
  <c r="H818" i="55"/>
  <c r="H815" i="55"/>
  <c r="H813" i="55"/>
  <c r="J812" i="55"/>
  <c r="H811" i="55"/>
  <c r="I810" i="55"/>
  <c r="H807" i="55"/>
  <c r="J806" i="55"/>
  <c r="I806" i="55"/>
  <c r="J805" i="55"/>
  <c r="H805" i="55" s="1"/>
  <c r="H804" i="55"/>
  <c r="I803" i="55"/>
  <c r="I796" i="55" s="1"/>
  <c r="H802" i="55"/>
  <c r="H801" i="55"/>
  <c r="H798" i="55"/>
  <c r="H795" i="55"/>
  <c r="J794" i="55"/>
  <c r="H794" i="55" s="1"/>
  <c r="H793" i="55"/>
  <c r="J792" i="55"/>
  <c r="H792" i="55" s="1"/>
  <c r="H784" i="55"/>
  <c r="H782" i="55"/>
  <c r="H781" i="55"/>
  <c r="H780" i="55" s="1"/>
  <c r="H746" i="55"/>
  <c r="J745" i="55"/>
  <c r="I745" i="55"/>
  <c r="H744" i="55"/>
  <c r="J743" i="55"/>
  <c r="I743" i="55"/>
  <c r="H724" i="55"/>
  <c r="J722" i="55"/>
  <c r="I722" i="55"/>
  <c r="H721" i="55"/>
  <c r="H720" i="55"/>
  <c r="J719" i="55"/>
  <c r="J718" i="55" s="1"/>
  <c r="I719" i="55"/>
  <c r="I718" i="55" s="1"/>
  <c r="J770" i="55"/>
  <c r="H768" i="55"/>
  <c r="H766" i="55"/>
  <c r="H765" i="55"/>
  <c r="J756" i="55"/>
  <c r="H756" i="55" s="1"/>
  <c r="H755" i="55"/>
  <c r="J754" i="55"/>
  <c r="H752" i="55"/>
  <c r="J751" i="55"/>
  <c r="H751" i="55" s="1"/>
  <c r="H750" i="55"/>
  <c r="J749" i="55"/>
  <c r="I711" i="55"/>
  <c r="H709" i="55"/>
  <c r="I708" i="55"/>
  <c r="I707" i="55" s="1"/>
  <c r="J703" i="55"/>
  <c r="J701" i="55"/>
  <c r="J700" i="55" s="1"/>
  <c r="J694" i="55" s="1"/>
  <c r="I694" i="55"/>
  <c r="H693" i="55"/>
  <c r="J692" i="55"/>
  <c r="I692" i="55"/>
  <c r="I685" i="55" s="1"/>
  <c r="H691" i="55"/>
  <c r="H690" i="55"/>
  <c r="J689" i="55"/>
  <c r="H688" i="55"/>
  <c r="H687" i="55"/>
  <c r="J686" i="55"/>
  <c r="H675" i="55"/>
  <c r="J674" i="55"/>
  <c r="J673" i="55" s="1"/>
  <c r="J672" i="55" s="1"/>
  <c r="H671" i="55"/>
  <c r="J670" i="55"/>
  <c r="J668" i="55" s="1"/>
  <c r="I670" i="55"/>
  <c r="H667" i="55"/>
  <c r="H665" i="55"/>
  <c r="H659" i="55"/>
  <c r="J658" i="55"/>
  <c r="H643" i="55"/>
  <c r="H642" i="55"/>
  <c r="I637" i="55"/>
  <c r="J636" i="55"/>
  <c r="H636" i="55" s="1"/>
  <c r="I635" i="55"/>
  <c r="J629" i="55"/>
  <c r="J627" i="55" s="1"/>
  <c r="I626" i="55"/>
  <c r="H623" i="55"/>
  <c r="J622" i="55"/>
  <c r="H620" i="55"/>
  <c r="J619" i="55"/>
  <c r="H619" i="55" s="1"/>
  <c r="I611" i="55"/>
  <c r="J610" i="55"/>
  <c r="J609" i="55" s="1"/>
  <c r="J608" i="55" s="1"/>
  <c r="J604" i="55" s="1"/>
  <c r="I603" i="55"/>
  <c r="H603" i="55" s="1"/>
  <c r="H598" i="55"/>
  <c r="J597" i="55"/>
  <c r="J596" i="55" s="1"/>
  <c r="J592" i="55" s="1"/>
  <c r="I597" i="55"/>
  <c r="I596" i="55" s="1"/>
  <c r="H595" i="55"/>
  <c r="I594" i="55"/>
  <c r="I593" i="55" s="1"/>
  <c r="I592" i="55" s="1"/>
  <c r="H594" i="55"/>
  <c r="H593" i="55" s="1"/>
  <c r="H589" i="55"/>
  <c r="J588" i="55"/>
  <c r="J587" i="55" s="1"/>
  <c r="H586" i="55"/>
  <c r="I585" i="55"/>
  <c r="H585" i="55" s="1"/>
  <c r="H583" i="55"/>
  <c r="J582" i="55"/>
  <c r="I582" i="55"/>
  <c r="H581" i="55"/>
  <c r="H580" i="55"/>
  <c r="J579" i="55"/>
  <c r="I579" i="55"/>
  <c r="H578" i="55"/>
  <c r="H577" i="55"/>
  <c r="J576" i="55"/>
  <c r="J575" i="55" s="1"/>
  <c r="I576" i="55"/>
  <c r="I575" i="55" s="1"/>
  <c r="H571" i="55"/>
  <c r="I570" i="55"/>
  <c r="J568" i="55"/>
  <c r="H567" i="55"/>
  <c r="I566" i="55"/>
  <c r="J564" i="55"/>
  <c r="H559" i="55"/>
  <c r="J558" i="55"/>
  <c r="I558" i="55"/>
  <c r="H557" i="55"/>
  <c r="H556" i="55"/>
  <c r="J555" i="55"/>
  <c r="I555" i="55"/>
  <c r="H554" i="55"/>
  <c r="H553" i="55"/>
  <c r="J552" i="55"/>
  <c r="J551" i="55" s="1"/>
  <c r="J550" i="55" s="1"/>
  <c r="J549" i="55" s="1"/>
  <c r="I552" i="55"/>
  <c r="I551" i="55" s="1"/>
  <c r="I550" i="55" s="1"/>
  <c r="H547" i="55"/>
  <c r="I546" i="55"/>
  <c r="H543" i="55"/>
  <c r="J542" i="55"/>
  <c r="I542" i="55"/>
  <c r="H541" i="55"/>
  <c r="H540" i="55"/>
  <c r="J539" i="55"/>
  <c r="I539" i="55"/>
  <c r="I538" i="55" s="1"/>
  <c r="I537" i="55" s="1"/>
  <c r="H535" i="55"/>
  <c r="H534" i="55" s="1"/>
  <c r="H533" i="55" s="1"/>
  <c r="J534" i="55"/>
  <c r="J533" i="55" s="1"/>
  <c r="H532" i="55"/>
  <c r="I531" i="55"/>
  <c r="H527" i="55"/>
  <c r="H526" i="55"/>
  <c r="J525" i="55"/>
  <c r="H525" i="55" s="1"/>
  <c r="H524" i="55"/>
  <c r="H523" i="55"/>
  <c r="J522" i="55"/>
  <c r="H514" i="55"/>
  <c r="H501" i="55"/>
  <c r="H500" i="55"/>
  <c r="H497" i="55"/>
  <c r="I496" i="55"/>
  <c r="H493" i="55"/>
  <c r="H492" i="55" s="1"/>
  <c r="H491" i="55" s="1"/>
  <c r="J492" i="55"/>
  <c r="J491" i="55" s="1"/>
  <c r="I492" i="55"/>
  <c r="I491" i="55" s="1"/>
  <c r="H490" i="55"/>
  <c r="H489" i="55" s="1"/>
  <c r="H488" i="55" s="1"/>
  <c r="J489" i="55"/>
  <c r="J488" i="55" s="1"/>
  <c r="I489" i="55"/>
  <c r="I488" i="55" s="1"/>
  <c r="I480" i="55" s="1"/>
  <c r="H487" i="55"/>
  <c r="H486" i="55"/>
  <c r="J485" i="55"/>
  <c r="H485" i="55" s="1"/>
  <c r="H484" i="55"/>
  <c r="H483" i="55"/>
  <c r="J482" i="55"/>
  <c r="H479" i="55"/>
  <c r="H478" i="55" s="1"/>
  <c r="H477" i="55" s="1"/>
  <c r="H476" i="55"/>
  <c r="H475" i="55" s="1"/>
  <c r="H474" i="55" s="1"/>
  <c r="J475" i="55"/>
  <c r="I475" i="55"/>
  <c r="H472" i="55"/>
  <c r="I470" i="55"/>
  <c r="H467" i="55"/>
  <c r="J460" i="55"/>
  <c r="J459" i="55" s="1"/>
  <c r="J458" i="55" s="1"/>
  <c r="I459" i="55"/>
  <c r="I458" i="55" s="1"/>
  <c r="H457" i="55"/>
  <c r="J456" i="55"/>
  <c r="I456" i="55"/>
  <c r="H443" i="55"/>
  <c r="H442" i="55" s="1"/>
  <c r="J442" i="55"/>
  <c r="J441" i="55" s="1"/>
  <c r="J437" i="55" s="1"/>
  <c r="I442" i="55"/>
  <c r="H447" i="55"/>
  <c r="I446" i="55"/>
  <c r="H446" i="55" s="1"/>
  <c r="H445" i="55"/>
  <c r="I444" i="55"/>
  <c r="H444" i="55" s="1"/>
  <c r="H440" i="55"/>
  <c r="I439" i="55"/>
  <c r="H436" i="55"/>
  <c r="I435" i="55"/>
  <c r="H433" i="55"/>
  <c r="H432" i="55" s="1"/>
  <c r="H431" i="55" s="1"/>
  <c r="J432" i="55"/>
  <c r="J431" i="55" s="1"/>
  <c r="I432" i="55"/>
  <c r="I431" i="55" s="1"/>
  <c r="H430" i="55"/>
  <c r="H429" i="55" s="1"/>
  <c r="H428" i="55" s="1"/>
  <c r="J429" i="55"/>
  <c r="J428" i="55" s="1"/>
  <c r="I429" i="55"/>
  <c r="I428" i="55" s="1"/>
  <c r="J426" i="55"/>
  <c r="J423" i="55" s="1"/>
  <c r="I426" i="55"/>
  <c r="I423" i="55" s="1"/>
  <c r="H421" i="55"/>
  <c r="J420" i="55"/>
  <c r="I420" i="55"/>
  <c r="H419" i="55"/>
  <c r="H418" i="55"/>
  <c r="J417" i="55"/>
  <c r="J416" i="55" s="1"/>
  <c r="I417" i="55"/>
  <c r="I416" i="55" s="1"/>
  <c r="H415" i="55"/>
  <c r="J414" i="55"/>
  <c r="I414" i="55"/>
  <c r="H413" i="55"/>
  <c r="H412" i="55"/>
  <c r="J411" i="55"/>
  <c r="J410" i="55" s="1"/>
  <c r="I411" i="55"/>
  <c r="I410" i="55" s="1"/>
  <c r="H409" i="55"/>
  <c r="J408" i="55"/>
  <c r="I408" i="55"/>
  <c r="H407" i="55"/>
  <c r="H406" i="55"/>
  <c r="J405" i="55"/>
  <c r="J401" i="55" s="1"/>
  <c r="I405" i="55"/>
  <c r="H404" i="55"/>
  <c r="H403" i="55"/>
  <c r="H402" i="55" s="1"/>
  <c r="I402" i="55"/>
  <c r="H396" i="55"/>
  <c r="J396" i="55"/>
  <c r="J395" i="55" s="1"/>
  <c r="I396" i="55"/>
  <c r="J385" i="55"/>
  <c r="H385" i="55" s="1"/>
  <c r="H368" i="55"/>
  <c r="I367" i="55"/>
  <c r="H367" i="55" s="1"/>
  <c r="H366" i="55"/>
  <c r="H365" i="55"/>
  <c r="I364" i="55"/>
  <c r="H372" i="55"/>
  <c r="H371" i="55"/>
  <c r="H370" i="55" s="1"/>
  <c r="H369" i="55" s="1"/>
  <c r="H362" i="55"/>
  <c r="I361" i="55"/>
  <c r="H361" i="55" s="1"/>
  <c r="H360" i="55"/>
  <c r="H359" i="55" s="1"/>
  <c r="J359" i="55"/>
  <c r="J358" i="55" s="1"/>
  <c r="J357" i="55" s="1"/>
  <c r="I359" i="55"/>
  <c r="H356" i="55"/>
  <c r="H355" i="55" s="1"/>
  <c r="H354" i="55" s="1"/>
  <c r="I355" i="55"/>
  <c r="I354" i="55" s="1"/>
  <c r="I350" i="55" s="1"/>
  <c r="H353" i="55"/>
  <c r="H352" i="55"/>
  <c r="H351" i="55" s="1"/>
  <c r="H342" i="55"/>
  <c r="J341" i="55"/>
  <c r="J340" i="55" s="1"/>
  <c r="I341" i="55"/>
  <c r="H349" i="55"/>
  <c r="I348" i="55"/>
  <c r="I347" i="55" s="1"/>
  <c r="H346" i="55"/>
  <c r="J345" i="55"/>
  <c r="J344" i="55" s="1"/>
  <c r="I345" i="55"/>
  <c r="I344" i="55" s="1"/>
  <c r="J320" i="55"/>
  <c r="H320" i="55" s="1"/>
  <c r="H317" i="55"/>
  <c r="H316" i="55"/>
  <c r="H315" i="55" s="1"/>
  <c r="H314" i="55" s="1"/>
  <c r="H312" i="55"/>
  <c r="H311" i="55"/>
  <c r="H303" i="55"/>
  <c r="H302" i="55" s="1"/>
  <c r="H301" i="55" s="1"/>
  <c r="J302" i="55"/>
  <c r="J301" i="55" s="1"/>
  <c r="I302" i="55"/>
  <c r="I301" i="55" s="1"/>
  <c r="H309" i="55"/>
  <c r="H308" i="55" s="1"/>
  <c r="J308" i="55"/>
  <c r="I308" i="55"/>
  <c r="H307" i="55"/>
  <c r="H306" i="55" s="1"/>
  <c r="J306" i="55"/>
  <c r="J305" i="55" s="1"/>
  <c r="I306" i="55"/>
  <c r="J298" i="55"/>
  <c r="J297" i="55" s="1"/>
  <c r="H296" i="55"/>
  <c r="H295" i="55" s="1"/>
  <c r="H294" i="55" s="1"/>
  <c r="I293" i="55"/>
  <c r="H286" i="55"/>
  <c r="J285" i="55"/>
  <c r="J284" i="55" s="1"/>
  <c r="I285" i="55"/>
  <c r="I284" i="55" s="1"/>
  <c r="H281" i="55"/>
  <c r="H279" i="55"/>
  <c r="J278" i="55"/>
  <c r="H277" i="55"/>
  <c r="I276" i="55"/>
  <c r="H274" i="55"/>
  <c r="I273" i="55"/>
  <c r="H271" i="55"/>
  <c r="H268" i="55"/>
  <c r="I267" i="55"/>
  <c r="H267" i="55" s="1"/>
  <c r="H266" i="55"/>
  <c r="I265" i="55"/>
  <c r="J264" i="55"/>
  <c r="J263" i="55" s="1"/>
  <c r="H262" i="55"/>
  <c r="H260" i="55"/>
  <c r="H258" i="55"/>
  <c r="H242" i="55"/>
  <c r="J241" i="55"/>
  <c r="H250" i="55"/>
  <c r="H249" i="55" s="1"/>
  <c r="J249" i="55"/>
  <c r="I249" i="55"/>
  <c r="H248" i="55"/>
  <c r="H247" i="55" s="1"/>
  <c r="J247" i="55"/>
  <c r="I247" i="55"/>
  <c r="H246" i="55"/>
  <c r="H245" i="55"/>
  <c r="J244" i="55"/>
  <c r="I244" i="55"/>
  <c r="H239" i="55"/>
  <c r="H238" i="55"/>
  <c r="J237" i="55"/>
  <c r="H237" i="55" s="1"/>
  <c r="H236" i="55"/>
  <c r="H235" i="55"/>
  <c r="J234" i="55"/>
  <c r="H219" i="55"/>
  <c r="I218" i="55"/>
  <c r="H218" i="55" s="1"/>
  <c r="J227" i="55"/>
  <c r="H227" i="55" s="1"/>
  <c r="H226" i="55" s="1"/>
  <c r="H225" i="55"/>
  <c r="J224" i="55"/>
  <c r="I224" i="55"/>
  <c r="I220" i="55" s="1"/>
  <c r="H223" i="55"/>
  <c r="H222" i="55"/>
  <c r="J221" i="55"/>
  <c r="J220" i="55" s="1"/>
  <c r="H215" i="55"/>
  <c r="I214" i="55"/>
  <c r="H207" i="55"/>
  <c r="H206" i="55" s="1"/>
  <c r="H205" i="55" s="1"/>
  <c r="J204" i="55"/>
  <c r="H203" i="55"/>
  <c r="J202" i="55"/>
  <c r="H202" i="55" s="1"/>
  <c r="H200" i="55"/>
  <c r="I199" i="55"/>
  <c r="H193" i="55"/>
  <c r="H191" i="55"/>
  <c r="J190" i="55"/>
  <c r="H188" i="55"/>
  <c r="H187" i="55" s="1"/>
  <c r="J187" i="55"/>
  <c r="J186" i="55" s="1"/>
  <c r="J185" i="55" s="1"/>
  <c r="H184" i="55"/>
  <c r="H183" i="55"/>
  <c r="H178" i="55"/>
  <c r="H168" i="55"/>
  <c r="H167" i="55" s="1"/>
  <c r="H166" i="55" s="1"/>
  <c r="H165" i="55" s="1"/>
  <c r="J167" i="55"/>
  <c r="J166" i="55" s="1"/>
  <c r="J165" i="55" s="1"/>
  <c r="H164" i="55"/>
  <c r="I163" i="55"/>
  <c r="H163" i="55" s="1"/>
  <c r="H159" i="55"/>
  <c r="H157" i="55"/>
  <c r="H155" i="55"/>
  <c r="I154" i="55"/>
  <c r="H140" i="55"/>
  <c r="I139" i="55"/>
  <c r="H136" i="55"/>
  <c r="H135" i="55"/>
  <c r="J134" i="55"/>
  <c r="H133" i="55"/>
  <c r="H132" i="55"/>
  <c r="H127" i="55"/>
  <c r="H126" i="55"/>
  <c r="H121" i="55"/>
  <c r="I120" i="55"/>
  <c r="H120" i="55" s="1"/>
  <c r="H116" i="55"/>
  <c r="H115" i="55" s="1"/>
  <c r="H114" i="55" s="1"/>
  <c r="H108" i="55"/>
  <c r="H107" i="55"/>
  <c r="H106" i="55"/>
  <c r="H105" i="55"/>
  <c r="H104" i="55"/>
  <c r="J103" i="55"/>
  <c r="H103" i="55" s="1"/>
  <c r="H102" i="55"/>
  <c r="H101" i="55"/>
  <c r="J100" i="55"/>
  <c r="H98" i="55"/>
  <c r="J97" i="55"/>
  <c r="H97" i="55" s="1"/>
  <c r="H95" i="55"/>
  <c r="H94" i="55"/>
  <c r="J93" i="55"/>
  <c r="H93" i="55" s="1"/>
  <c r="I91" i="55"/>
  <c r="H90" i="55"/>
  <c r="J89" i="55"/>
  <c r="H89" i="55" s="1"/>
  <c r="I87" i="55"/>
  <c r="I82" i="55"/>
  <c r="H79" i="55"/>
  <c r="H78" i="55"/>
  <c r="H77" i="55"/>
  <c r="H76" i="55"/>
  <c r="H75" i="55"/>
  <c r="J74" i="55"/>
  <c r="I74" i="55"/>
  <c r="H73" i="55"/>
  <c r="H72" i="55"/>
  <c r="J71" i="55"/>
  <c r="I71" i="55"/>
  <c r="H70" i="55"/>
  <c r="H69" i="55"/>
  <c r="J68" i="55"/>
  <c r="J67" i="55" s="1"/>
  <c r="J66" i="55" s="1"/>
  <c r="I68" i="55"/>
  <c r="H65" i="55"/>
  <c r="J64" i="55"/>
  <c r="J63" i="55" s="1"/>
  <c r="I64" i="55"/>
  <c r="I63" i="55" s="1"/>
  <c r="H59" i="55"/>
  <c r="J58" i="55"/>
  <c r="J57" i="55" s="1"/>
  <c r="I58" i="55"/>
  <c r="I57" i="55" s="1"/>
  <c r="H56" i="55"/>
  <c r="H55" i="55"/>
  <c r="J54" i="55"/>
  <c r="I54" i="55"/>
  <c r="H53" i="55"/>
  <c r="H52" i="55"/>
  <c r="J51" i="55"/>
  <c r="J50" i="55" s="1"/>
  <c r="J49" i="55" s="1"/>
  <c r="I51" i="55"/>
  <c r="I50" i="55" s="1"/>
  <c r="I49" i="55" s="1"/>
  <c r="H46" i="55"/>
  <c r="I45" i="55"/>
  <c r="H45" i="55" s="1"/>
  <c r="J42" i="55"/>
  <c r="H41" i="55"/>
  <c r="J40" i="55"/>
  <c r="J39" i="55" s="1"/>
  <c r="I40" i="55"/>
  <c r="I39" i="55" s="1"/>
  <c r="H38" i="55"/>
  <c r="J37" i="55"/>
  <c r="I37" i="55"/>
  <c r="H36" i="55"/>
  <c r="H35" i="55"/>
  <c r="J34" i="55"/>
  <c r="I34" i="55"/>
  <c r="H33" i="55"/>
  <c r="H32" i="55"/>
  <c r="J31" i="55"/>
  <c r="J30" i="55" s="1"/>
  <c r="I31" i="55"/>
  <c r="I30" i="55" s="1"/>
  <c r="H28" i="55"/>
  <c r="J27" i="55"/>
  <c r="J26" i="55" s="1"/>
  <c r="I27" i="55"/>
  <c r="I26" i="55" s="1"/>
  <c r="H25" i="55"/>
  <c r="J24" i="55"/>
  <c r="J23" i="55" s="1"/>
  <c r="I24" i="55"/>
  <c r="I23" i="55" s="1"/>
  <c r="H22" i="55"/>
  <c r="J21" i="55"/>
  <c r="I21" i="55"/>
  <c r="H20" i="55"/>
  <c r="H19" i="55"/>
  <c r="J18" i="55"/>
  <c r="I18" i="55"/>
  <c r="H17" i="55"/>
  <c r="H16" i="55"/>
  <c r="J15" i="55"/>
  <c r="J14" i="55" s="1"/>
  <c r="I15" i="55"/>
  <c r="I14" i="55" s="1"/>
  <c r="I358" i="55" l="1"/>
  <c r="H358" i="55"/>
  <c r="J394" i="55"/>
  <c r="H134" i="55"/>
  <c r="J130" i="55"/>
  <c r="H754" i="55"/>
  <c r="J753" i="55"/>
  <c r="H753" i="55" s="1"/>
  <c r="H341" i="55"/>
  <c r="H340" i="55" s="1"/>
  <c r="H350" i="55"/>
  <c r="I343" i="55"/>
  <c r="H364" i="55"/>
  <c r="I363" i="55"/>
  <c r="I357" i="55" s="1"/>
  <c r="J422" i="55"/>
  <c r="J393" i="55" s="1"/>
  <c r="H395" i="55"/>
  <c r="H426" i="55"/>
  <c r="H435" i="55"/>
  <c r="H434" i="55" s="1"/>
  <c r="I434" i="55"/>
  <c r="H439" i="55"/>
  <c r="H438" i="55" s="1"/>
  <c r="I438" i="55"/>
  <c r="H441" i="55"/>
  <c r="I441" i="55"/>
  <c r="I469" i="55"/>
  <c r="I468" i="55" s="1"/>
  <c r="J474" i="55"/>
  <c r="J473" i="55" s="1"/>
  <c r="H473" i="55" s="1"/>
  <c r="I474" i="55"/>
  <c r="H482" i="55"/>
  <c r="J481" i="55"/>
  <c r="J480" i="55" s="1"/>
  <c r="H496" i="55"/>
  <c r="I495" i="55"/>
  <c r="H522" i="55"/>
  <c r="J521" i="55"/>
  <c r="J520" i="55" s="1"/>
  <c r="H546" i="55"/>
  <c r="I545" i="55"/>
  <c r="H293" i="55"/>
  <c r="H292" i="55" s="1"/>
  <c r="H291" i="55" s="1"/>
  <c r="I292" i="55"/>
  <c r="I291" i="55" s="1"/>
  <c r="I290" i="55" s="1"/>
  <c r="H290" i="55" s="1"/>
  <c r="H265" i="55"/>
  <c r="I264" i="55"/>
  <c r="H273" i="55"/>
  <c r="H272" i="55" s="1"/>
  <c r="I272" i="55"/>
  <c r="H276" i="55"/>
  <c r="I275" i="55"/>
  <c r="H275" i="55" s="1"/>
  <c r="I243" i="55"/>
  <c r="H241" i="55"/>
  <c r="J240" i="55"/>
  <c r="H240" i="55" s="1"/>
  <c r="H234" i="55"/>
  <c r="J233" i="55"/>
  <c r="J226" i="55"/>
  <c r="J216" i="55" s="1"/>
  <c r="H214" i="55"/>
  <c r="H213" i="55" s="1"/>
  <c r="H204" i="55" s="1"/>
  <c r="I213" i="55"/>
  <c r="I204" i="55" s="1"/>
  <c r="I196" i="55"/>
  <c r="H199" i="55"/>
  <c r="H154" i="55"/>
  <c r="H153" i="55" s="1"/>
  <c r="I153" i="55"/>
  <c r="I13" i="55"/>
  <c r="J29" i="55"/>
  <c r="H139" i="55"/>
  <c r="I138" i="55"/>
  <c r="H131" i="55"/>
  <c r="I67" i="55"/>
  <c r="I66" i="55" s="1"/>
  <c r="H100" i="55"/>
  <c r="J99" i="55"/>
  <c r="H658" i="55"/>
  <c r="J657" i="55"/>
  <c r="J656" i="55" s="1"/>
  <c r="H592" i="55"/>
  <c r="J628" i="55"/>
  <c r="H628" i="55" s="1"/>
  <c r="H629" i="55"/>
  <c r="H622" i="55"/>
  <c r="H621" i="55" s="1"/>
  <c r="J621" i="55"/>
  <c r="I29" i="55"/>
  <c r="J201" i="55"/>
  <c r="H201" i="55" s="1"/>
  <c r="H626" i="55"/>
  <c r="I625" i="55"/>
  <c r="H611" i="55"/>
  <c r="H610" i="55" s="1"/>
  <c r="H609" i="55" s="1"/>
  <c r="H608" i="55" s="1"/>
  <c r="H604" i="55" s="1"/>
  <c r="J599" i="55"/>
  <c r="J574" i="55"/>
  <c r="J573" i="55" s="1"/>
  <c r="H570" i="55"/>
  <c r="I569" i="55"/>
  <c r="H566" i="55"/>
  <c r="I565" i="55"/>
  <c r="J13" i="55"/>
  <c r="J12" i="55" s="1"/>
  <c r="J11" i="55" s="1"/>
  <c r="J304" i="55"/>
  <c r="I339" i="55"/>
  <c r="I162" i="55"/>
  <c r="H162" i="55" s="1"/>
  <c r="H907" i="55"/>
  <c r="H956" i="55"/>
  <c r="H959" i="55"/>
  <c r="I669" i="55"/>
  <c r="J685" i="55"/>
  <c r="J684" i="55" s="1"/>
  <c r="H707" i="55"/>
  <c r="H711" i="55"/>
  <c r="I710" i="55"/>
  <c r="H710" i="55" s="1"/>
  <c r="H719" i="55"/>
  <c r="H749" i="55"/>
  <c r="J748" i="55"/>
  <c r="H770" i="55"/>
  <c r="J769" i="55"/>
  <c r="H224" i="55"/>
  <c r="I401" i="55"/>
  <c r="I394" i="55" s="1"/>
  <c r="H394" i="55" s="1"/>
  <c r="H411" i="55"/>
  <c r="J548" i="55"/>
  <c r="I422" i="55"/>
  <c r="H244" i="55"/>
  <c r="H803" i="55"/>
  <c r="H420" i="55"/>
  <c r="H597" i="55"/>
  <c r="H596" i="55" s="1"/>
  <c r="H641" i="55"/>
  <c r="H810" i="55"/>
  <c r="I809" i="55"/>
  <c r="H822" i="55"/>
  <c r="I821" i="55"/>
  <c r="H933" i="55"/>
  <c r="H64" i="55"/>
  <c r="H670" i="55"/>
  <c r="H74" i="55"/>
  <c r="H840" i="55"/>
  <c r="I839" i="55"/>
  <c r="H846" i="55"/>
  <c r="I845" i="55"/>
  <c r="J742" i="55"/>
  <c r="J741" i="55" s="1"/>
  <c r="H834" i="55"/>
  <c r="H855" i="55"/>
  <c r="I305" i="55"/>
  <c r="H686" i="55"/>
  <c r="I44" i="55"/>
  <c r="J48" i="55"/>
  <c r="H54" i="55"/>
  <c r="H926" i="55"/>
  <c r="H345" i="55"/>
  <c r="H344" i="55" s="1"/>
  <c r="H408" i="55"/>
  <c r="H722" i="55"/>
  <c r="H745" i="55"/>
  <c r="H806" i="55"/>
  <c r="H904" i="55"/>
  <c r="I912" i="55"/>
  <c r="H912" i="55" s="1"/>
  <c r="I923" i="55"/>
  <c r="I922" i="55" s="1"/>
  <c r="H939" i="55"/>
  <c r="I932" i="55"/>
  <c r="H186" i="55"/>
  <c r="H185" i="55" s="1"/>
  <c r="J319" i="55"/>
  <c r="J318" i="55" s="1"/>
  <c r="J384" i="55"/>
  <c r="J383" i="55" s="1"/>
  <c r="H689" i="55"/>
  <c r="H456" i="55"/>
  <c r="H542" i="55"/>
  <c r="H552" i="55"/>
  <c r="H555" i="55"/>
  <c r="H558" i="55"/>
  <c r="H582" i="55"/>
  <c r="I947" i="55"/>
  <c r="H947" i="55" s="1"/>
  <c r="H68" i="55"/>
  <c r="I217" i="55"/>
  <c r="I216" i="55" s="1"/>
  <c r="H692" i="55"/>
  <c r="H576" i="55"/>
  <c r="I584" i="55"/>
  <c r="H584" i="55" s="1"/>
  <c r="H221" i="55"/>
  <c r="H220" i="55" s="1"/>
  <c r="H417" i="55"/>
  <c r="H405" i="55"/>
  <c r="H401" i="55" s="1"/>
  <c r="H21" i="55"/>
  <c r="J88" i="55"/>
  <c r="I903" i="55"/>
  <c r="H903" i="55" s="1"/>
  <c r="H18" i="55"/>
  <c r="J923" i="55"/>
  <c r="J922" i="55" s="1"/>
  <c r="H410" i="55"/>
  <c r="H743" i="55"/>
  <c r="H774" i="55"/>
  <c r="J791" i="55"/>
  <c r="J790" i="55" s="1"/>
  <c r="I119" i="55"/>
  <c r="J618" i="55"/>
  <c r="J635" i="55"/>
  <c r="J634" i="55" s="1"/>
  <c r="J633" i="55" s="1"/>
  <c r="H15" i="55"/>
  <c r="J640" i="55"/>
  <c r="H640" i="55" s="1"/>
  <c r="I833" i="55"/>
  <c r="H833" i="55" s="1"/>
  <c r="H928" i="55"/>
  <c r="H34" i="55"/>
  <c r="H278" i="55"/>
  <c r="J885" i="55"/>
  <c r="J884" i="55" s="1"/>
  <c r="J883" i="55" s="1"/>
  <c r="H27" i="55"/>
  <c r="H26" i="55" s="1"/>
  <c r="H58" i="55"/>
  <c r="H71" i="55"/>
  <c r="J92" i="55"/>
  <c r="J96" i="55"/>
  <c r="H96" i="55" s="1"/>
  <c r="I110" i="55"/>
  <c r="J182" i="55"/>
  <c r="J181" i="55" s="1"/>
  <c r="H51" i="55"/>
  <c r="H459" i="55"/>
  <c r="H458" i="55" s="1"/>
  <c r="H579" i="55"/>
  <c r="H910" i="55"/>
  <c r="H31" i="55"/>
  <c r="H37" i="55"/>
  <c r="H50" i="55"/>
  <c r="I156" i="55"/>
  <c r="H285" i="55"/>
  <c r="H284" i="55" s="1"/>
  <c r="H416" i="55"/>
  <c r="H539" i="55"/>
  <c r="H701" i="55"/>
  <c r="H700" i="55" s="1"/>
  <c r="H694" i="55"/>
  <c r="H125" i="55"/>
  <c r="H310" i="55"/>
  <c r="H414" i="55"/>
  <c r="H812" i="55"/>
  <c r="H851" i="55"/>
  <c r="H942" i="55"/>
  <c r="H941" i="55" s="1"/>
  <c r="I951" i="55"/>
  <c r="H24" i="55"/>
  <c r="H259" i="55"/>
  <c r="I192" i="55"/>
  <c r="H40" i="55"/>
  <c r="I187" i="55"/>
  <c r="I190" i="55"/>
  <c r="H190" i="55" s="1"/>
  <c r="J199" i="55"/>
  <c r="J196" i="55" s="1"/>
  <c r="J195" i="55" s="1"/>
  <c r="J189" i="55" s="1"/>
  <c r="J257" i="55"/>
  <c r="I298" i="55"/>
  <c r="J531" i="55"/>
  <c r="I610" i="55"/>
  <c r="I609" i="55" s="1"/>
  <c r="I608" i="55" s="1"/>
  <c r="I604" i="55" s="1"/>
  <c r="I867" i="55"/>
  <c r="H867" i="55" s="1"/>
  <c r="I871" i="55"/>
  <c r="I875" i="55"/>
  <c r="H875" i="55" s="1"/>
  <c r="I81" i="55"/>
  <c r="I80" i="55" s="1"/>
  <c r="H82" i="55"/>
  <c r="H83" i="55"/>
  <c r="J177" i="55"/>
  <c r="J179" i="55"/>
  <c r="H179" i="55" s="1"/>
  <c r="I270" i="55"/>
  <c r="J348" i="55"/>
  <c r="J347" i="55" s="1"/>
  <c r="J343" i="55" s="1"/>
  <c r="J339" i="55" s="1"/>
  <c r="J338" i="55" s="1"/>
  <c r="J337" i="55" s="1"/>
  <c r="I453" i="55"/>
  <c r="I602" i="55"/>
  <c r="I601" i="55" s="1"/>
  <c r="I600" i="55" s="1"/>
  <c r="I627" i="55"/>
  <c r="J664" i="55"/>
  <c r="J666" i="55"/>
  <c r="H666" i="55" s="1"/>
  <c r="H674" i="55"/>
  <c r="H673" i="55" s="1"/>
  <c r="H672" i="55" s="1"/>
  <c r="J902" i="55"/>
  <c r="J62" i="55"/>
  <c r="I588" i="55"/>
  <c r="I587" i="55" s="1"/>
  <c r="I634" i="55"/>
  <c r="H708" i="55"/>
  <c r="I530" i="55"/>
  <c r="I534" i="55"/>
  <c r="I533" i="55" s="1"/>
  <c r="I742" i="55"/>
  <c r="I941" i="55"/>
  <c r="H298" i="55" l="1"/>
  <c r="I297" i="55"/>
  <c r="H192" i="55"/>
  <c r="H243" i="55"/>
  <c r="J530" i="55"/>
  <c r="H529" i="55"/>
  <c r="I338" i="55"/>
  <c r="H339" i="55"/>
  <c r="I337" i="55"/>
  <c r="I437" i="55"/>
  <c r="H437" i="55"/>
  <c r="I450" i="55"/>
  <c r="I574" i="55"/>
  <c r="I529" i="55"/>
  <c r="J529" i="55"/>
  <c r="J528" i="55" s="1"/>
  <c r="I528" i="55"/>
  <c r="H270" i="55"/>
  <c r="H269" i="55" s="1"/>
  <c r="I269" i="55"/>
  <c r="I263" i="55" s="1"/>
  <c r="I232" i="55" s="1"/>
  <c r="H257" i="55"/>
  <c r="J256" i="55"/>
  <c r="J232" i="55" s="1"/>
  <c r="J172" i="55" s="1"/>
  <c r="I599" i="55"/>
  <c r="H217" i="55"/>
  <c r="J174" i="55"/>
  <c r="I195" i="55"/>
  <c r="H195" i="55" s="1"/>
  <c r="I152" i="55"/>
  <c r="I137" i="55" s="1"/>
  <c r="I931" i="55"/>
  <c r="J901" i="55"/>
  <c r="I161" i="55"/>
  <c r="I160" i="55" s="1"/>
  <c r="H160" i="55" s="1"/>
  <c r="H119" i="55"/>
  <c r="I118" i="55"/>
  <c r="H118" i="55" s="1"/>
  <c r="H110" i="55"/>
  <c r="I109" i="55"/>
  <c r="I84" i="55" s="1"/>
  <c r="I902" i="55"/>
  <c r="I901" i="55" s="1"/>
  <c r="H627" i="55"/>
  <c r="H618" i="55"/>
  <c r="J617" i="55"/>
  <c r="J616" i="55" s="1"/>
  <c r="H305" i="55"/>
  <c r="H304" i="55" s="1"/>
  <c r="H625" i="55"/>
  <c r="I624" i="55"/>
  <c r="H44" i="55"/>
  <c r="I43" i="55"/>
  <c r="H955" i="55"/>
  <c r="H932" i="55"/>
  <c r="H685" i="55"/>
  <c r="I668" i="55"/>
  <c r="H669" i="55"/>
  <c r="I703" i="55"/>
  <c r="I684" i="55" s="1"/>
  <c r="H769" i="55"/>
  <c r="J763" i="55"/>
  <c r="H763" i="55" s="1"/>
  <c r="H791" i="55"/>
  <c r="H809" i="55"/>
  <c r="I808" i="55"/>
  <c r="I304" i="55"/>
  <c r="H297" i="55" s="1"/>
  <c r="H871" i="55"/>
  <c r="I866" i="55"/>
  <c r="H866" i="55" s="1"/>
  <c r="H531" i="55"/>
  <c r="H530" i="55" s="1"/>
  <c r="H902" i="55"/>
  <c r="I186" i="55"/>
  <c r="I185" i="55" s="1"/>
  <c r="H384" i="55"/>
  <c r="H383" i="55" s="1"/>
  <c r="H319" i="55"/>
  <c r="H318" i="55"/>
  <c r="H845" i="55"/>
  <c r="H499" i="55"/>
  <c r="H363" i="55"/>
  <c r="H88" i="55"/>
  <c r="J87" i="55"/>
  <c r="H87" i="55" s="1"/>
  <c r="H839" i="55"/>
  <c r="H635" i="55"/>
  <c r="H923" i="55"/>
  <c r="H885" i="55"/>
  <c r="H884" i="55" s="1"/>
  <c r="H883" i="55" s="1"/>
  <c r="H878" i="55"/>
  <c r="J877" i="55"/>
  <c r="H877" i="55" s="1"/>
  <c r="H256" i="55"/>
  <c r="H551" i="55"/>
  <c r="I549" i="55"/>
  <c r="H182" i="55"/>
  <c r="H92" i="55"/>
  <c r="J91" i="55"/>
  <c r="H538" i="55"/>
  <c r="H156" i="55"/>
  <c r="I946" i="55"/>
  <c r="H951" i="55"/>
  <c r="H138" i="55"/>
  <c r="H14" i="55"/>
  <c r="H23" i="55"/>
  <c r="I283" i="55"/>
  <c r="H602" i="55"/>
  <c r="H664" i="55"/>
  <c r="J663" i="55"/>
  <c r="H348" i="55"/>
  <c r="H347" i="55" s="1"/>
  <c r="H343" i="55" s="1"/>
  <c r="H177" i="55"/>
  <c r="H81" i="55"/>
  <c r="H931" i="55"/>
  <c r="H634" i="55"/>
  <c r="I633" i="55"/>
  <c r="H633" i="55" s="1"/>
  <c r="H588" i="55"/>
  <c r="H57" i="55"/>
  <c r="I48" i="55"/>
  <c r="I47" i="55" s="1"/>
  <c r="H39" i="55"/>
  <c r="H742" i="55"/>
  <c r="H741" i="55" s="1"/>
  <c r="I741" i="55"/>
  <c r="I717" i="55" s="1"/>
  <c r="H922" i="55"/>
  <c r="H796" i="55"/>
  <c r="H264" i="55"/>
  <c r="H575" i="55"/>
  <c r="I117" i="55" l="1"/>
  <c r="H528" i="55"/>
  <c r="I449" i="55"/>
  <c r="I448" i="55" s="1"/>
  <c r="I189" i="55"/>
  <c r="I172" i="55" s="1"/>
  <c r="I393" i="55"/>
  <c r="H393" i="55" s="1"/>
  <c r="H423" i="55"/>
  <c r="H152" i="55"/>
  <c r="H263" i="55"/>
  <c r="H196" i="55"/>
  <c r="H189" i="55" s="1"/>
  <c r="H161" i="55"/>
  <c r="I282" i="55"/>
  <c r="H624" i="55"/>
  <c r="I617" i="55"/>
  <c r="I616" i="55" s="1"/>
  <c r="J615" i="55"/>
  <c r="H550" i="55"/>
  <c r="H549" i="55" s="1"/>
  <c r="H49" i="55"/>
  <c r="H48" i="55" s="1"/>
  <c r="H47" i="55" s="1"/>
  <c r="H13" i="55"/>
  <c r="H668" i="55"/>
  <c r="I661" i="55"/>
  <c r="H808" i="55"/>
  <c r="I790" i="55"/>
  <c r="H703" i="55"/>
  <c r="H565" i="55"/>
  <c r="H564" i="55" s="1"/>
  <c r="I564" i="55"/>
  <c r="J747" i="55"/>
  <c r="H130" i="55"/>
  <c r="J124" i="55"/>
  <c r="J123" i="55" s="1"/>
  <c r="J117" i="55" s="1"/>
  <c r="H117" i="55" s="1"/>
  <c r="H657" i="55"/>
  <c r="I838" i="55"/>
  <c r="H838" i="55" s="1"/>
  <c r="H216" i="55"/>
  <c r="J882" i="55"/>
  <c r="I494" i="55"/>
  <c r="H99" i="55"/>
  <c r="J84" i="55"/>
  <c r="J61" i="55" s="1"/>
  <c r="H181" i="55"/>
  <c r="J86" i="55"/>
  <c r="H91" i="55"/>
  <c r="H545" i="55"/>
  <c r="I544" i="55"/>
  <c r="H544" i="55" s="1"/>
  <c r="H481" i="55"/>
  <c r="H480" i="55"/>
  <c r="H821" i="55"/>
  <c r="I820" i="55"/>
  <c r="I945" i="55"/>
  <c r="H946" i="55"/>
  <c r="H495" i="55"/>
  <c r="H80" i="55"/>
  <c r="H663" i="55"/>
  <c r="J662" i="55"/>
  <c r="H174" i="55"/>
  <c r="J173" i="55"/>
  <c r="I62" i="55"/>
  <c r="I61" i="55" s="1"/>
  <c r="H63" i="55"/>
  <c r="H521" i="55"/>
  <c r="H30" i="55"/>
  <c r="H29" i="55" s="1"/>
  <c r="H718" i="55"/>
  <c r="H790" i="55"/>
  <c r="H901" i="55"/>
  <c r="H67" i="55"/>
  <c r="H66" i="55" s="1"/>
  <c r="H684" i="55"/>
  <c r="H748" i="55"/>
  <c r="I392" i="55" l="1"/>
  <c r="H422" i="55"/>
  <c r="I837" i="55"/>
  <c r="H837" i="55" s="1"/>
  <c r="H357" i="55"/>
  <c r="H747" i="55"/>
  <c r="J717" i="55"/>
  <c r="H124" i="55"/>
  <c r="H498" i="55"/>
  <c r="I12" i="55"/>
  <c r="H109" i="55"/>
  <c r="H84" i="55"/>
  <c r="H569" i="55"/>
  <c r="H568" i="55" s="1"/>
  <c r="H548" i="55" s="1"/>
  <c r="I568" i="55"/>
  <c r="I548" i="55" s="1"/>
  <c r="H43" i="55"/>
  <c r="H42" i="55" s="1"/>
  <c r="I42" i="55"/>
  <c r="H12" i="55"/>
  <c r="H86" i="55"/>
  <c r="J85" i="55"/>
  <c r="H85" i="55" s="1"/>
  <c r="H945" i="55"/>
  <c r="I944" i="55"/>
  <c r="H537" i="55"/>
  <c r="I536" i="55"/>
  <c r="H536" i="55" s="1"/>
  <c r="H820" i="55"/>
  <c r="H601" i="55"/>
  <c r="H173" i="55"/>
  <c r="H337" i="55"/>
  <c r="H338" i="55"/>
  <c r="H662" i="55"/>
  <c r="J661" i="55"/>
  <c r="H661" i="55" s="1"/>
  <c r="H62" i="55"/>
  <c r="H617" i="55"/>
  <c r="H587" i="55"/>
  <c r="I819" i="55" l="1"/>
  <c r="I683" i="55" s="1"/>
  <c r="I660" i="55" s="1"/>
  <c r="H11" i="55"/>
  <c r="I11" i="55"/>
  <c r="H656" i="55"/>
  <c r="H61" i="55"/>
  <c r="H233" i="55"/>
  <c r="H944" i="55"/>
  <c r="H930" i="55" s="1"/>
  <c r="H882" i="55" s="1"/>
  <c r="I930" i="55"/>
  <c r="I882" i="55" s="1"/>
  <c r="H616" i="55"/>
  <c r="I615" i="55"/>
  <c r="H615" i="55" s="1"/>
  <c r="H574" i="55"/>
  <c r="H573" i="55" s="1"/>
  <c r="I573" i="55"/>
  <c r="H717" i="55"/>
  <c r="J392" i="55" l="1"/>
  <c r="H392" i="55"/>
  <c r="H123" i="55"/>
  <c r="H232" i="55"/>
  <c r="H172" i="55"/>
  <c r="H137" i="55"/>
  <c r="I60" i="55"/>
  <c r="H600" i="55"/>
  <c r="H599" i="55"/>
  <c r="H520" i="55"/>
  <c r="I572" i="55" l="1"/>
  <c r="I10" i="55" l="1"/>
  <c r="I557" i="2"/>
  <c r="O557" i="2" s="1"/>
  <c r="H557" i="2"/>
  <c r="N557" i="2" s="1"/>
  <c r="G488" i="2"/>
  <c r="M488" i="2" s="1"/>
  <c r="I487" i="2"/>
  <c r="H487" i="2"/>
  <c r="N487" i="2" s="1"/>
  <c r="H484" i="2"/>
  <c r="I484" i="2"/>
  <c r="O484" i="2" s="1"/>
  <c r="I625" i="2" l="1"/>
  <c r="I623" i="2"/>
  <c r="I620" i="2"/>
  <c r="I619" i="2" s="1"/>
  <c r="I616" i="2"/>
  <c r="I612" i="2"/>
  <c r="O612" i="2" s="1"/>
  <c r="I604" i="2"/>
  <c r="I599" i="2"/>
  <c r="O599" i="2" s="1"/>
  <c r="I593" i="2"/>
  <c r="O593" i="2" s="1"/>
  <c r="I576" i="2"/>
  <c r="O576" i="2" s="1"/>
  <c r="I554" i="2"/>
  <c r="O554" i="2" s="1"/>
  <c r="H554" i="2"/>
  <c r="I550" i="2"/>
  <c r="O550" i="2" s="1"/>
  <c r="I548" i="2"/>
  <c r="O548" i="2" s="1"/>
  <c r="I542" i="2"/>
  <c r="O542" i="2" s="1"/>
  <c r="I536" i="2"/>
  <c r="O536" i="2" s="1"/>
  <c r="I532" i="2"/>
  <c r="I523" i="2"/>
  <c r="O523" i="2" s="1"/>
  <c r="I512" i="2"/>
  <c r="O512" i="2" s="1"/>
  <c r="I471" i="2"/>
  <c r="I465" i="2"/>
  <c r="O465" i="2" s="1"/>
  <c r="I461" i="2"/>
  <c r="I435" i="2"/>
  <c r="O435" i="2" s="1"/>
  <c r="I218" i="2"/>
  <c r="O218" i="2" s="1"/>
  <c r="I210" i="2"/>
  <c r="O210" i="2" s="1"/>
  <c r="I198" i="2"/>
  <c r="O198" i="2" s="1"/>
  <c r="I115" i="2"/>
  <c r="O115" i="2" s="1"/>
  <c r="I113" i="2"/>
  <c r="H72" i="2"/>
  <c r="I72" i="2"/>
  <c r="O72" i="2" s="1"/>
  <c r="I68" i="2"/>
  <c r="O68" i="2" s="1"/>
  <c r="I63" i="2"/>
  <c r="I58" i="2" s="1"/>
  <c r="O58" i="2" s="1"/>
  <c r="I56" i="2"/>
  <c r="O56" i="2" s="1"/>
  <c r="I44" i="2"/>
  <c r="I29" i="2"/>
  <c r="O29" i="2" s="1"/>
  <c r="I27" i="2"/>
  <c r="I19" i="2"/>
  <c r="I17" i="2"/>
  <c r="I15" i="2"/>
  <c r="I11" i="2"/>
  <c r="I9" i="2"/>
  <c r="I123" i="2"/>
  <c r="I121" i="2" s="1"/>
  <c r="I137" i="2" l="1"/>
  <c r="O137" i="2" s="1"/>
  <c r="O147" i="2"/>
  <c r="I433" i="2"/>
  <c r="O433" i="2" s="1"/>
  <c r="I564" i="2"/>
  <c r="O564" i="2" s="1"/>
  <c r="H652" i="55"/>
  <c r="J651" i="55"/>
  <c r="I522" i="2"/>
  <c r="O522" i="2" s="1"/>
  <c r="J648" i="55"/>
  <c r="H289" i="55"/>
  <c r="J287" i="55"/>
  <c r="J288" i="55"/>
  <c r="H288" i="55" s="1"/>
  <c r="J470" i="55"/>
  <c r="I43" i="2"/>
  <c r="O43" i="2" s="1"/>
  <c r="I470" i="2"/>
  <c r="H865" i="55"/>
  <c r="J864" i="55"/>
  <c r="J859" i="55" s="1"/>
  <c r="J510" i="55"/>
  <c r="J509" i="55" s="1"/>
  <c r="J508" i="55" s="1"/>
  <c r="H511" i="55"/>
  <c r="H646" i="55"/>
  <c r="J645" i="55"/>
  <c r="I469" i="2" l="1"/>
  <c r="O469" i="2" s="1"/>
  <c r="O470" i="2"/>
  <c r="I223" i="2"/>
  <c r="O223" i="2" s="1"/>
  <c r="J469" i="55"/>
  <c r="J468" i="55" s="1"/>
  <c r="H649" i="55"/>
  <c r="J647" i="55"/>
  <c r="H647" i="55" s="1"/>
  <c r="H648" i="55"/>
  <c r="J650" i="55"/>
  <c r="H651" i="55"/>
  <c r="H471" i="55"/>
  <c r="H470" i="55" s="1"/>
  <c r="J283" i="55"/>
  <c r="H287" i="55"/>
  <c r="H454" i="55"/>
  <c r="H864" i="55"/>
  <c r="J819" i="55"/>
  <c r="J683" i="55" s="1"/>
  <c r="H510" i="55"/>
  <c r="H455" i="55"/>
  <c r="H645" i="55"/>
  <c r="J644" i="55"/>
  <c r="H453" i="55" l="1"/>
  <c r="H450" i="55" s="1"/>
  <c r="H469" i="55"/>
  <c r="H468" i="55" s="1"/>
  <c r="H650" i="55"/>
  <c r="J282" i="55"/>
  <c r="H283" i="55"/>
  <c r="J453" i="55"/>
  <c r="H859" i="55"/>
  <c r="J639" i="55"/>
  <c r="J638" i="55" s="1"/>
  <c r="H644" i="55"/>
  <c r="H282" i="55" l="1"/>
  <c r="J450" i="55"/>
  <c r="J449" i="55" s="1"/>
  <c r="H819" i="55"/>
  <c r="H639" i="55"/>
  <c r="H509" i="55"/>
  <c r="J448" i="55" l="1"/>
  <c r="H449" i="55"/>
  <c r="J660" i="55"/>
  <c r="H660" i="55" s="1"/>
  <c r="H683" i="55"/>
  <c r="H638" i="55"/>
  <c r="J637" i="55"/>
  <c r="H448" i="55" l="1"/>
  <c r="H637" i="55"/>
  <c r="J572" i="55"/>
  <c r="H572" i="55" s="1"/>
  <c r="H115" i="2"/>
  <c r="N115" i="2" s="1"/>
  <c r="H210" i="2"/>
  <c r="N210" i="2" s="1"/>
  <c r="N147" i="2" l="1"/>
  <c r="H137" i="2" l="1"/>
  <c r="N137" i="2" s="1"/>
  <c r="I561" i="2" l="1"/>
  <c r="O561" i="2" s="1"/>
  <c r="I71" i="2"/>
  <c r="O71" i="2" s="1"/>
  <c r="G149" i="2" l="1"/>
  <c r="M149" i="2" s="1"/>
  <c r="G150" i="2"/>
  <c r="M150" i="2" s="1"/>
  <c r="G151" i="2"/>
  <c r="M151" i="2" s="1"/>
  <c r="G152" i="2"/>
  <c r="M152" i="2" s="1"/>
  <c r="G154" i="2"/>
  <c r="M154" i="2" s="1"/>
  <c r="G156" i="2"/>
  <c r="M156" i="2" s="1"/>
  <c r="G157" i="2"/>
  <c r="M157" i="2" s="1"/>
  <c r="G162" i="2"/>
  <c r="M162" i="2" s="1"/>
  <c r="G163" i="2"/>
  <c r="M163" i="2" s="1"/>
  <c r="G164" i="2"/>
  <c r="M164" i="2" s="1"/>
  <c r="G165" i="2"/>
  <c r="M165" i="2" s="1"/>
  <c r="G166" i="2"/>
  <c r="M166" i="2" s="1"/>
  <c r="G148" i="2"/>
  <c r="M148" i="2" s="1"/>
  <c r="H218" i="2" l="1"/>
  <c r="G147" i="2" l="1"/>
  <c r="M147" i="2" s="1"/>
  <c r="G218" i="2"/>
  <c r="E220" i="2"/>
  <c r="F220" i="2"/>
  <c r="H220" i="2"/>
  <c r="I220" i="2"/>
  <c r="E39" i="19" l="1"/>
  <c r="G39" i="19" s="1"/>
  <c r="M218" i="2"/>
  <c r="D220" i="2"/>
  <c r="G210" i="2"/>
  <c r="G220" i="2"/>
  <c r="E38" i="19" l="1"/>
  <c r="M210" i="2"/>
  <c r="H512" i="2"/>
  <c r="N512" i="2" s="1"/>
  <c r="H465" i="2"/>
  <c r="N465" i="2" s="1"/>
  <c r="G436" i="2"/>
  <c r="M436" i="2" s="1"/>
  <c r="G67" i="2" l="1"/>
  <c r="M67" i="2" s="1"/>
  <c r="G176" i="2"/>
  <c r="M176" i="2" s="1"/>
  <c r="H435" i="2"/>
  <c r="N435" i="2" s="1"/>
  <c r="G515" i="2" l="1"/>
  <c r="M515" i="2" s="1"/>
  <c r="G517" i="2"/>
  <c r="M517" i="2" s="1"/>
  <c r="G527" i="2"/>
  <c r="M527" i="2" s="1"/>
  <c r="G529" i="2"/>
  <c r="M529" i="2" s="1"/>
  <c r="G559" i="2"/>
  <c r="M559" i="2" s="1"/>
  <c r="G558" i="2"/>
  <c r="M558" i="2" s="1"/>
  <c r="H123" i="2" l="1"/>
  <c r="N123" i="2" s="1"/>
  <c r="G126" i="2"/>
  <c r="M126" i="2" s="1"/>
  <c r="G127" i="2"/>
  <c r="M127" i="2" s="1"/>
  <c r="G435" i="2" l="1"/>
  <c r="M435" i="2" s="1"/>
  <c r="G447" i="2"/>
  <c r="M447" i="2" s="1"/>
  <c r="G495" i="2" l="1"/>
  <c r="M495" i="2" s="1"/>
  <c r="G496" i="2"/>
  <c r="M496" i="2" s="1"/>
  <c r="G497" i="2"/>
  <c r="M497" i="2" s="1"/>
  <c r="G498" i="2"/>
  <c r="M498" i="2" s="1"/>
  <c r="G499" i="2"/>
  <c r="M499" i="2" s="1"/>
  <c r="G500" i="2"/>
  <c r="M500" i="2" s="1"/>
  <c r="G501" i="2"/>
  <c r="M501" i="2" s="1"/>
  <c r="G502" i="2"/>
  <c r="M502" i="2" s="1"/>
  <c r="G503" i="2"/>
  <c r="M503" i="2" s="1"/>
  <c r="G504" i="2"/>
  <c r="M504" i="2" s="1"/>
  <c r="G505" i="2"/>
  <c r="M505" i="2" s="1"/>
  <c r="G506" i="2"/>
  <c r="M506" i="2" s="1"/>
  <c r="G507" i="2"/>
  <c r="M507" i="2" s="1"/>
  <c r="G508" i="2"/>
  <c r="M508" i="2" s="1"/>
  <c r="G509" i="2"/>
  <c r="M509" i="2" s="1"/>
  <c r="G510" i="2"/>
  <c r="M510" i="2" s="1"/>
  <c r="H63" i="2"/>
  <c r="G64" i="2"/>
  <c r="M64" i="2" s="1"/>
  <c r="G65" i="2"/>
  <c r="M65" i="2" s="1"/>
  <c r="H58" i="2" l="1"/>
  <c r="N58" i="2" s="1"/>
  <c r="N63" i="2"/>
  <c r="G58" i="2" l="1"/>
  <c r="M58" i="2" s="1"/>
  <c r="E25" i="19"/>
  <c r="G567" i="2"/>
  <c r="M567" i="2" s="1"/>
  <c r="H19" i="2"/>
  <c r="N19" i="2" s="1"/>
  <c r="G66" i="2" l="1"/>
  <c r="M66" i="2" s="1"/>
  <c r="G26" i="2" l="1"/>
  <c r="M26" i="2" s="1"/>
  <c r="G25" i="2"/>
  <c r="M25" i="2" s="1"/>
  <c r="G100" i="2" l="1"/>
  <c r="M100" i="2" s="1"/>
  <c r="G118" i="2"/>
  <c r="M118" i="2" s="1"/>
  <c r="G175" i="2"/>
  <c r="G177" i="2"/>
  <c r="G178" i="2"/>
  <c r="G117" i="2" l="1"/>
  <c r="M117" i="2" s="1"/>
  <c r="G93" i="2" l="1"/>
  <c r="M93" i="2" s="1"/>
  <c r="G88" i="2"/>
  <c r="M88" i="2" s="1"/>
  <c r="G89" i="2"/>
  <c r="M89" i="2" s="1"/>
  <c r="G90" i="2"/>
  <c r="M90" i="2" s="1"/>
  <c r="G97" i="2"/>
  <c r="M97" i="2" s="1"/>
  <c r="G108" i="2"/>
  <c r="M108" i="2" s="1"/>
  <c r="G109" i="2"/>
  <c r="M109" i="2" s="1"/>
  <c r="G173" i="2"/>
  <c r="M173" i="2" s="1"/>
  <c r="G174" i="2" l="1"/>
  <c r="M174" i="2" s="1"/>
  <c r="G119" i="2"/>
  <c r="M119" i="2" s="1"/>
  <c r="G120" i="2"/>
  <c r="M120" i="2" s="1"/>
  <c r="D31" i="2" l="1"/>
  <c r="G31" i="2"/>
  <c r="M31" i="2" s="1"/>
  <c r="G32" i="2"/>
  <c r="M32" i="2" s="1"/>
  <c r="G33" i="2"/>
  <c r="M33" i="2" s="1"/>
  <c r="G34" i="2"/>
  <c r="M34" i="2" s="1"/>
  <c r="G57" i="2"/>
  <c r="H56" i="2"/>
  <c r="F56" i="2"/>
  <c r="E56" i="2"/>
  <c r="D56" i="2"/>
  <c r="H523" i="2"/>
  <c r="N523" i="2" s="1"/>
  <c r="G540" i="2"/>
  <c r="M540" i="2" s="1"/>
  <c r="G437" i="2"/>
  <c r="M437" i="2" s="1"/>
  <c r="G438" i="2"/>
  <c r="M438" i="2" s="1"/>
  <c r="G439" i="2"/>
  <c r="M439" i="2" s="1"/>
  <c r="G440" i="2"/>
  <c r="M440" i="2" s="1"/>
  <c r="G441" i="2"/>
  <c r="M441" i="2" s="1"/>
  <c r="G442" i="2"/>
  <c r="M442" i="2" s="1"/>
  <c r="G443" i="2"/>
  <c r="M443" i="2" s="1"/>
  <c r="G444" i="2"/>
  <c r="M444" i="2" s="1"/>
  <c r="G445" i="2"/>
  <c r="M445" i="2" s="1"/>
  <c r="G446" i="2"/>
  <c r="M446" i="2" s="1"/>
  <c r="G448" i="2"/>
  <c r="M448" i="2" s="1"/>
  <c r="G449" i="2"/>
  <c r="M449" i="2" s="1"/>
  <c r="G450" i="2"/>
  <c r="M450" i="2" s="1"/>
  <c r="G451" i="2"/>
  <c r="M451" i="2" s="1"/>
  <c r="G452" i="2"/>
  <c r="M452" i="2" s="1"/>
  <c r="G453" i="2"/>
  <c r="M453" i="2" s="1"/>
  <c r="G454" i="2"/>
  <c r="M454" i="2" s="1"/>
  <c r="G455" i="2"/>
  <c r="M455" i="2" s="1"/>
  <c r="G456" i="2"/>
  <c r="M456" i="2" s="1"/>
  <c r="G457" i="2"/>
  <c r="M457" i="2" s="1"/>
  <c r="G458" i="2"/>
  <c r="M458" i="2" s="1"/>
  <c r="G459" i="2"/>
  <c r="M459" i="2" s="1"/>
  <c r="G460" i="2"/>
  <c r="M460" i="2" s="1"/>
  <c r="G212" i="2"/>
  <c r="M212" i="2" s="1"/>
  <c r="G211" i="2"/>
  <c r="M211" i="2" s="1"/>
  <c r="G172" i="2"/>
  <c r="M172" i="2" s="1"/>
  <c r="G167" i="2"/>
  <c r="M167" i="2" s="1"/>
  <c r="G168" i="2"/>
  <c r="M168" i="2" s="1"/>
  <c r="G169" i="2"/>
  <c r="M169" i="2" s="1"/>
  <c r="D626" i="2"/>
  <c r="F625" i="2"/>
  <c r="E625" i="2"/>
  <c r="D624" i="2"/>
  <c r="D623" i="2" s="1"/>
  <c r="F623" i="2"/>
  <c r="E623" i="2"/>
  <c r="D622" i="2"/>
  <c r="D621" i="2"/>
  <c r="F620" i="2"/>
  <c r="F619" i="2" s="1"/>
  <c r="E620" i="2"/>
  <c r="D618" i="2"/>
  <c r="D617" i="2"/>
  <c r="F616" i="2"/>
  <c r="E616" i="2"/>
  <c r="D613" i="2"/>
  <c r="F612" i="2"/>
  <c r="E612" i="2"/>
  <c r="D611" i="2"/>
  <c r="D610" i="2"/>
  <c r="D609" i="2"/>
  <c r="D608" i="2"/>
  <c r="F607" i="2"/>
  <c r="E607" i="2"/>
  <c r="D606" i="2"/>
  <c r="D605" i="2"/>
  <c r="F604" i="2"/>
  <c r="F602" i="2" s="1"/>
  <c r="E604" i="2"/>
  <c r="E602" i="2" s="1"/>
  <c r="D602" i="2" s="1"/>
  <c r="D603" i="2"/>
  <c r="D600" i="2"/>
  <c r="F599" i="2"/>
  <c r="E599" i="2"/>
  <c r="D599" i="2" s="1"/>
  <c r="D598" i="2"/>
  <c r="D597" i="2"/>
  <c r="D596" i="2"/>
  <c r="D595" i="2"/>
  <c r="D594" i="2"/>
  <c r="F593" i="2"/>
  <c r="D593" i="2" s="1"/>
  <c r="E593" i="2"/>
  <c r="D592" i="2"/>
  <c r="D591" i="2"/>
  <c r="D590" i="2"/>
  <c r="D589" i="2"/>
  <c r="D588" i="2"/>
  <c r="D587" i="2"/>
  <c r="D586" i="2"/>
  <c r="D585" i="2"/>
  <c r="E584" i="2"/>
  <c r="D584" i="2" s="1"/>
  <c r="D583" i="2"/>
  <c r="D582" i="2"/>
  <c r="D581" i="2"/>
  <c r="D580" i="2"/>
  <c r="D579" i="2"/>
  <c r="D578" i="2"/>
  <c r="D577" i="2"/>
  <c r="F576" i="2"/>
  <c r="F564" i="2" s="1"/>
  <c r="F561" i="2" s="1"/>
  <c r="E576" i="2"/>
  <c r="D575" i="2"/>
  <c r="D570" i="2"/>
  <c r="D569" i="2"/>
  <c r="D568" i="2"/>
  <c r="D566" i="2"/>
  <c r="D565" i="2"/>
  <c r="D563" i="2"/>
  <c r="D562" i="2"/>
  <c r="D560" i="2"/>
  <c r="D558" i="2"/>
  <c r="F557" i="2"/>
  <c r="E557" i="2"/>
  <c r="D556" i="2"/>
  <c r="D555" i="2"/>
  <c r="F554" i="2"/>
  <c r="E554" i="2"/>
  <c r="D553" i="2"/>
  <c r="D552" i="2"/>
  <c r="F551" i="2"/>
  <c r="F550" i="2" s="1"/>
  <c r="E551" i="2"/>
  <c r="D549" i="2"/>
  <c r="F548" i="2"/>
  <c r="E548" i="2"/>
  <c r="D547" i="2"/>
  <c r="F546" i="2"/>
  <c r="E546" i="2"/>
  <c r="D544" i="2"/>
  <c r="D543" i="2"/>
  <c r="F542" i="2"/>
  <c r="D542" i="2" s="1"/>
  <c r="E542" i="2"/>
  <c r="D539" i="2"/>
  <c r="D538" i="2"/>
  <c r="D537" i="2"/>
  <c r="F536" i="2"/>
  <c r="E536" i="2"/>
  <c r="D536" i="2" s="1"/>
  <c r="D535" i="2"/>
  <c r="D534" i="2"/>
  <c r="D533" i="2"/>
  <c r="F532" i="2"/>
  <c r="E532" i="2"/>
  <c r="D531" i="2"/>
  <c r="D530" i="2"/>
  <c r="D528" i="2"/>
  <c r="D526" i="2"/>
  <c r="D525" i="2"/>
  <c r="D524" i="2"/>
  <c r="F523" i="2"/>
  <c r="E523" i="2"/>
  <c r="D520" i="2"/>
  <c r="D519" i="2"/>
  <c r="D518" i="2"/>
  <c r="D516" i="2"/>
  <c r="D514" i="2"/>
  <c r="D513" i="2"/>
  <c r="F512" i="2"/>
  <c r="E512" i="2"/>
  <c r="D511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7" i="2"/>
  <c r="D486" i="2"/>
  <c r="D485" i="2"/>
  <c r="D484" i="2"/>
  <c r="D483" i="2"/>
  <c r="D482" i="2"/>
  <c r="D481" i="2"/>
  <c r="F480" i="2"/>
  <c r="E480" i="2"/>
  <c r="D480" i="2" s="1"/>
  <c r="D479" i="2"/>
  <c r="D478" i="2"/>
  <c r="D477" i="2"/>
  <c r="D476" i="2"/>
  <c r="D475" i="2"/>
  <c r="D474" i="2"/>
  <c r="D473" i="2"/>
  <c r="D472" i="2"/>
  <c r="F471" i="2"/>
  <c r="E471" i="2"/>
  <c r="E470" i="2" s="1"/>
  <c r="E469" i="2" s="1"/>
  <c r="D468" i="2"/>
  <c r="D467" i="2"/>
  <c r="D466" i="2"/>
  <c r="F465" i="2"/>
  <c r="D465" i="2" s="1"/>
  <c r="E465" i="2"/>
  <c r="D464" i="2"/>
  <c r="D463" i="2"/>
  <c r="D462" i="2"/>
  <c r="F461" i="2"/>
  <c r="E461" i="2"/>
  <c r="D461" i="2" s="1"/>
  <c r="D459" i="2"/>
  <c r="D458" i="2"/>
  <c r="D457" i="2"/>
  <c r="D456" i="2"/>
  <c r="D455" i="2"/>
  <c r="D454" i="2"/>
  <c r="D453" i="2"/>
  <c r="D452" i="2"/>
  <c r="D451" i="2"/>
  <c r="D450" i="2"/>
  <c r="D449" i="2"/>
  <c r="D448" i="2"/>
  <c r="D445" i="2"/>
  <c r="D444" i="2"/>
  <c r="D443" i="2"/>
  <c r="D442" i="2"/>
  <c r="D441" i="2"/>
  <c r="D440" i="2"/>
  <c r="D439" i="2"/>
  <c r="D438" i="2"/>
  <c r="D437" i="2"/>
  <c r="D435" i="2"/>
  <c r="E434" i="2"/>
  <c r="D434" i="2" s="1"/>
  <c r="D222" i="2"/>
  <c r="D221" i="2"/>
  <c r="D219" i="2"/>
  <c r="D218" i="2"/>
  <c r="D217" i="2"/>
  <c r="D216" i="2"/>
  <c r="D215" i="2"/>
  <c r="D214" i="2"/>
  <c r="D213" i="2"/>
  <c r="D211" i="2"/>
  <c r="F210" i="2"/>
  <c r="E210" i="2"/>
  <c r="D209" i="2"/>
  <c r="D208" i="2"/>
  <c r="D207" i="2"/>
  <c r="D206" i="2"/>
  <c r="D205" i="2"/>
  <c r="D204" i="2"/>
  <c r="D203" i="2"/>
  <c r="D202" i="2"/>
  <c r="D201" i="2"/>
  <c r="D200" i="2"/>
  <c r="D199" i="2"/>
  <c r="F198" i="2"/>
  <c r="E198" i="2"/>
  <c r="D198" i="2" s="1"/>
  <c r="D197" i="2"/>
  <c r="D196" i="2"/>
  <c r="F195" i="2"/>
  <c r="E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F180" i="2"/>
  <c r="F171" i="2" s="1"/>
  <c r="E180" i="2"/>
  <c r="D180" i="2" s="1"/>
  <c r="D179" i="2"/>
  <c r="E171" i="2"/>
  <c r="D171" i="2" s="1"/>
  <c r="D147" i="2"/>
  <c r="D146" i="2"/>
  <c r="D145" i="2"/>
  <c r="D144" i="2"/>
  <c r="D143" i="2"/>
  <c r="D142" i="2"/>
  <c r="D141" i="2"/>
  <c r="D140" i="2"/>
  <c r="D139" i="2"/>
  <c r="D138" i="2"/>
  <c r="F137" i="2"/>
  <c r="E137" i="2"/>
  <c r="D136" i="2"/>
  <c r="D135" i="2"/>
  <c r="D134" i="2"/>
  <c r="D133" i="2"/>
  <c r="D132" i="2"/>
  <c r="D131" i="2"/>
  <c r="D130" i="2"/>
  <c r="D129" i="2"/>
  <c r="D128" i="2"/>
  <c r="D125" i="2"/>
  <c r="D124" i="2"/>
  <c r="F123" i="2"/>
  <c r="D123" i="2" s="1"/>
  <c r="D122" i="2"/>
  <c r="E121" i="2"/>
  <c r="D116" i="2"/>
  <c r="F115" i="2"/>
  <c r="D115" i="2" s="1"/>
  <c r="E115" i="2"/>
  <c r="D114" i="2"/>
  <c r="F113" i="2"/>
  <c r="E113" i="2"/>
  <c r="D112" i="2"/>
  <c r="D111" i="2"/>
  <c r="F110" i="2"/>
  <c r="E110" i="2"/>
  <c r="D107" i="2"/>
  <c r="D106" i="2"/>
  <c r="D105" i="2"/>
  <c r="D104" i="2"/>
  <c r="D103" i="2"/>
  <c r="D102" i="2"/>
  <c r="D101" i="2"/>
  <c r="D99" i="2"/>
  <c r="D98" i="2"/>
  <c r="D96" i="2"/>
  <c r="D94" i="2" s="1"/>
  <c r="D93" i="2"/>
  <c r="D92" i="2"/>
  <c r="D91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F72" i="2"/>
  <c r="F71" i="2" s="1"/>
  <c r="E72" i="2"/>
  <c r="E71" i="2" s="1"/>
  <c r="D69" i="2"/>
  <c r="F68" i="2"/>
  <c r="E68" i="2"/>
  <c r="D63" i="2"/>
  <c r="D61" i="2"/>
  <c r="D60" i="2"/>
  <c r="D59" i="2"/>
  <c r="D55" i="2"/>
  <c r="D54" i="2"/>
  <c r="D53" i="2"/>
  <c r="D52" i="2"/>
  <c r="D51" i="2"/>
  <c r="D50" i="2"/>
  <c r="D49" i="2"/>
  <c r="D48" i="2"/>
  <c r="D47" i="2"/>
  <c r="D46" i="2"/>
  <c r="D45" i="2"/>
  <c r="F44" i="2"/>
  <c r="E44" i="2"/>
  <c r="D42" i="2"/>
  <c r="D41" i="2"/>
  <c r="D40" i="2"/>
  <c r="D39" i="2"/>
  <c r="D38" i="2"/>
  <c r="D37" i="2"/>
  <c r="D36" i="2"/>
  <c r="D33" i="2"/>
  <c r="D32" i="2"/>
  <c r="D30" i="2"/>
  <c r="F29" i="2"/>
  <c r="E29" i="2"/>
  <c r="D29" i="2" s="1"/>
  <c r="D28" i="2"/>
  <c r="F27" i="2"/>
  <c r="E27" i="2"/>
  <c r="D24" i="2"/>
  <c r="F23" i="2"/>
  <c r="E23" i="2"/>
  <c r="D22" i="2"/>
  <c r="D21" i="2"/>
  <c r="D20" i="2"/>
  <c r="F19" i="2"/>
  <c r="E19" i="2"/>
  <c r="D18" i="2"/>
  <c r="F17" i="2"/>
  <c r="E17" i="2"/>
  <c r="D16" i="2"/>
  <c r="F15" i="2"/>
  <c r="E15" i="2"/>
  <c r="D14" i="2"/>
  <c r="D13" i="2"/>
  <c r="D12" i="2"/>
  <c r="F11" i="2"/>
  <c r="E11" i="2"/>
  <c r="D10" i="2"/>
  <c r="F9" i="2"/>
  <c r="E9" i="2"/>
  <c r="H44" i="2"/>
  <c r="N44" i="2" s="1"/>
  <c r="H471" i="2"/>
  <c r="G474" i="2"/>
  <c r="M474" i="2" s="1"/>
  <c r="H612" i="2"/>
  <c r="N612" i="2" s="1"/>
  <c r="H599" i="2"/>
  <c r="G145" i="2"/>
  <c r="M145" i="2" s="1"/>
  <c r="H536" i="2"/>
  <c r="G624" i="2"/>
  <c r="H623" i="2"/>
  <c r="N623" i="2" s="1"/>
  <c r="G60" i="2"/>
  <c r="M60" i="2" s="1"/>
  <c r="G577" i="2"/>
  <c r="M577" i="2" s="1"/>
  <c r="G578" i="2"/>
  <c r="M578" i="2" s="1"/>
  <c r="G579" i="2"/>
  <c r="M579" i="2" s="1"/>
  <c r="G580" i="2"/>
  <c r="M580" i="2" s="1"/>
  <c r="H576" i="2"/>
  <c r="G524" i="2"/>
  <c r="M524" i="2" s="1"/>
  <c r="I480" i="2"/>
  <c r="O480" i="2" s="1"/>
  <c r="G478" i="2"/>
  <c r="M478" i="2" s="1"/>
  <c r="H604" i="2"/>
  <c r="N604" i="2" s="1"/>
  <c r="G10" i="2"/>
  <c r="M10" i="2" s="1"/>
  <c r="G12" i="2"/>
  <c r="M12" i="2" s="1"/>
  <c r="G13" i="2"/>
  <c r="M13" i="2" s="1"/>
  <c r="G14" i="2"/>
  <c r="M14" i="2" s="1"/>
  <c r="G16" i="2"/>
  <c r="M16" i="2" s="1"/>
  <c r="G18" i="2"/>
  <c r="M18" i="2" s="1"/>
  <c r="G20" i="2"/>
  <c r="M20" i="2" s="1"/>
  <c r="G21" i="2"/>
  <c r="M21" i="2" s="1"/>
  <c r="G22" i="2"/>
  <c r="M22" i="2" s="1"/>
  <c r="G24" i="2"/>
  <c r="M24" i="2" s="1"/>
  <c r="G28" i="2"/>
  <c r="M28" i="2" s="1"/>
  <c r="G30" i="2"/>
  <c r="M30" i="2" s="1"/>
  <c r="G36" i="2"/>
  <c r="G37" i="2"/>
  <c r="M37" i="2" s="1"/>
  <c r="G38" i="2"/>
  <c r="M38" i="2" s="1"/>
  <c r="G39" i="2"/>
  <c r="M39" i="2" s="1"/>
  <c r="G40" i="2"/>
  <c r="M40" i="2" s="1"/>
  <c r="G41" i="2"/>
  <c r="M41" i="2" s="1"/>
  <c r="G42" i="2"/>
  <c r="M42" i="2" s="1"/>
  <c r="G45" i="2"/>
  <c r="M45" i="2" s="1"/>
  <c r="G46" i="2"/>
  <c r="M46" i="2" s="1"/>
  <c r="G47" i="2"/>
  <c r="M47" i="2" s="1"/>
  <c r="G48" i="2"/>
  <c r="M48" i="2" s="1"/>
  <c r="G49" i="2"/>
  <c r="M49" i="2" s="1"/>
  <c r="G50" i="2"/>
  <c r="M50" i="2" s="1"/>
  <c r="G51" i="2"/>
  <c r="M51" i="2" s="1"/>
  <c r="G52" i="2"/>
  <c r="M52" i="2" s="1"/>
  <c r="G53" i="2"/>
  <c r="M53" i="2" s="1"/>
  <c r="G54" i="2"/>
  <c r="M54" i="2" s="1"/>
  <c r="G55" i="2"/>
  <c r="G59" i="2"/>
  <c r="M59" i="2" s="1"/>
  <c r="G61" i="2"/>
  <c r="M61" i="2" s="1"/>
  <c r="G63" i="2"/>
  <c r="M63" i="2" s="1"/>
  <c r="G69" i="2"/>
  <c r="M69" i="2" s="1"/>
  <c r="G73" i="2"/>
  <c r="M73" i="2" s="1"/>
  <c r="G74" i="2"/>
  <c r="M74" i="2" s="1"/>
  <c r="G75" i="2"/>
  <c r="M75" i="2" s="1"/>
  <c r="G76" i="2"/>
  <c r="M76" i="2" s="1"/>
  <c r="G77" i="2"/>
  <c r="M77" i="2" s="1"/>
  <c r="G78" i="2"/>
  <c r="M78" i="2" s="1"/>
  <c r="G79" i="2"/>
  <c r="M79" i="2" s="1"/>
  <c r="G80" i="2"/>
  <c r="M80" i="2" s="1"/>
  <c r="G81" i="2"/>
  <c r="M81" i="2" s="1"/>
  <c r="G82" i="2"/>
  <c r="M82" i="2" s="1"/>
  <c r="G83" i="2"/>
  <c r="M83" i="2" s="1"/>
  <c r="G84" i="2"/>
  <c r="M84" i="2" s="1"/>
  <c r="G85" i="2"/>
  <c r="M85" i="2" s="1"/>
  <c r="G86" i="2"/>
  <c r="M86" i="2" s="1"/>
  <c r="G87" i="2"/>
  <c r="M87" i="2" s="1"/>
  <c r="G91" i="2"/>
  <c r="M91" i="2" s="1"/>
  <c r="G92" i="2"/>
  <c r="M92" i="2" s="1"/>
  <c r="G96" i="2"/>
  <c r="M96" i="2" s="1"/>
  <c r="G98" i="2"/>
  <c r="M98" i="2" s="1"/>
  <c r="G99" i="2"/>
  <c r="M99" i="2" s="1"/>
  <c r="G101" i="2"/>
  <c r="M101" i="2" s="1"/>
  <c r="G102" i="2"/>
  <c r="M102" i="2" s="1"/>
  <c r="G103" i="2"/>
  <c r="M103" i="2" s="1"/>
  <c r="G104" i="2"/>
  <c r="M104" i="2" s="1"/>
  <c r="G105" i="2"/>
  <c r="M105" i="2" s="1"/>
  <c r="G106" i="2"/>
  <c r="M106" i="2" s="1"/>
  <c r="G107" i="2"/>
  <c r="M107" i="2" s="1"/>
  <c r="G111" i="2"/>
  <c r="M111" i="2" s="1"/>
  <c r="G112" i="2"/>
  <c r="M112" i="2" s="1"/>
  <c r="G114" i="2"/>
  <c r="M114" i="2" s="1"/>
  <c r="G116" i="2"/>
  <c r="M116" i="2" s="1"/>
  <c r="G122" i="2"/>
  <c r="M122" i="2" s="1"/>
  <c r="G124" i="2"/>
  <c r="M124" i="2" s="1"/>
  <c r="G125" i="2"/>
  <c r="M125" i="2" s="1"/>
  <c r="G128" i="2"/>
  <c r="M128" i="2" s="1"/>
  <c r="G129" i="2"/>
  <c r="M129" i="2" s="1"/>
  <c r="G130" i="2"/>
  <c r="M130" i="2" s="1"/>
  <c r="G131" i="2"/>
  <c r="M131" i="2" s="1"/>
  <c r="G132" i="2"/>
  <c r="M132" i="2" s="1"/>
  <c r="G133" i="2"/>
  <c r="M133" i="2" s="1"/>
  <c r="G134" i="2"/>
  <c r="M134" i="2" s="1"/>
  <c r="G135" i="2"/>
  <c r="M135" i="2" s="1"/>
  <c r="G136" i="2"/>
  <c r="M136" i="2" s="1"/>
  <c r="G139" i="2"/>
  <c r="M139" i="2" s="1"/>
  <c r="G140" i="2"/>
  <c r="M140" i="2" s="1"/>
  <c r="G141" i="2"/>
  <c r="M141" i="2" s="1"/>
  <c r="G142" i="2"/>
  <c r="M142" i="2" s="1"/>
  <c r="G143" i="2"/>
  <c r="M143" i="2" s="1"/>
  <c r="G144" i="2"/>
  <c r="M144" i="2" s="1"/>
  <c r="G146" i="2"/>
  <c r="M146" i="2" s="1"/>
  <c r="G179" i="2"/>
  <c r="M179" i="2" s="1"/>
  <c r="G181" i="2"/>
  <c r="M181" i="2" s="1"/>
  <c r="G182" i="2"/>
  <c r="M182" i="2" s="1"/>
  <c r="G183" i="2"/>
  <c r="M183" i="2" s="1"/>
  <c r="G184" i="2"/>
  <c r="M184" i="2" s="1"/>
  <c r="G185" i="2"/>
  <c r="M185" i="2" s="1"/>
  <c r="G186" i="2"/>
  <c r="M186" i="2" s="1"/>
  <c r="G187" i="2"/>
  <c r="M187" i="2" s="1"/>
  <c r="G188" i="2"/>
  <c r="M188" i="2" s="1"/>
  <c r="G189" i="2"/>
  <c r="M189" i="2" s="1"/>
  <c r="G190" i="2"/>
  <c r="M190" i="2" s="1"/>
  <c r="G191" i="2"/>
  <c r="M191" i="2" s="1"/>
  <c r="G192" i="2"/>
  <c r="M192" i="2" s="1"/>
  <c r="G193" i="2"/>
  <c r="M193" i="2" s="1"/>
  <c r="G194" i="2"/>
  <c r="G196" i="2"/>
  <c r="M196" i="2" s="1"/>
  <c r="G197" i="2"/>
  <c r="M197" i="2" s="1"/>
  <c r="G199" i="2"/>
  <c r="M199" i="2" s="1"/>
  <c r="G200" i="2"/>
  <c r="M200" i="2" s="1"/>
  <c r="G201" i="2"/>
  <c r="M201" i="2" s="1"/>
  <c r="G202" i="2"/>
  <c r="M202" i="2" s="1"/>
  <c r="G203" i="2"/>
  <c r="M203" i="2" s="1"/>
  <c r="G204" i="2"/>
  <c r="M204" i="2" s="1"/>
  <c r="G205" i="2"/>
  <c r="M205" i="2" s="1"/>
  <c r="G206" i="2"/>
  <c r="M206" i="2" s="1"/>
  <c r="G207" i="2"/>
  <c r="M207" i="2" s="1"/>
  <c r="G208" i="2"/>
  <c r="M208" i="2" s="1"/>
  <c r="G209" i="2"/>
  <c r="M209" i="2" s="1"/>
  <c r="G213" i="2"/>
  <c r="G214" i="2"/>
  <c r="M214" i="2" s="1"/>
  <c r="G215" i="2"/>
  <c r="M215" i="2" s="1"/>
  <c r="G216" i="2"/>
  <c r="M216" i="2" s="1"/>
  <c r="G217" i="2"/>
  <c r="M217" i="2" s="1"/>
  <c r="G219" i="2"/>
  <c r="M219" i="2" s="1"/>
  <c r="G221" i="2"/>
  <c r="G222" i="2"/>
  <c r="G462" i="2"/>
  <c r="M462" i="2" s="1"/>
  <c r="G463" i="2"/>
  <c r="M463" i="2" s="1"/>
  <c r="G464" i="2"/>
  <c r="M464" i="2" s="1"/>
  <c r="G466" i="2"/>
  <c r="M466" i="2" s="1"/>
  <c r="G467" i="2"/>
  <c r="M467" i="2" s="1"/>
  <c r="G468" i="2"/>
  <c r="M468" i="2" s="1"/>
  <c r="G472" i="2"/>
  <c r="M472" i="2" s="1"/>
  <c r="G473" i="2"/>
  <c r="M473" i="2" s="1"/>
  <c r="G475" i="2"/>
  <c r="M475" i="2" s="1"/>
  <c r="G476" i="2"/>
  <c r="M476" i="2" s="1"/>
  <c r="G477" i="2"/>
  <c r="M477" i="2" s="1"/>
  <c r="G479" i="2"/>
  <c r="M479" i="2" s="1"/>
  <c r="G481" i="2"/>
  <c r="M481" i="2" s="1"/>
  <c r="G482" i="2"/>
  <c r="M482" i="2" s="1"/>
  <c r="G483" i="2"/>
  <c r="M483" i="2" s="1"/>
  <c r="G484" i="2"/>
  <c r="M484" i="2" s="1"/>
  <c r="G485" i="2"/>
  <c r="M485" i="2" s="1"/>
  <c r="G486" i="2"/>
  <c r="M486" i="2" s="1"/>
  <c r="G487" i="2"/>
  <c r="M487" i="2" s="1"/>
  <c r="G489" i="2"/>
  <c r="M489" i="2" s="1"/>
  <c r="G490" i="2"/>
  <c r="M490" i="2" s="1"/>
  <c r="G491" i="2"/>
  <c r="M491" i="2" s="1"/>
  <c r="G492" i="2"/>
  <c r="M492" i="2" s="1"/>
  <c r="G493" i="2"/>
  <c r="M493" i="2" s="1"/>
  <c r="G494" i="2"/>
  <c r="M494" i="2" s="1"/>
  <c r="G511" i="2"/>
  <c r="M511" i="2" s="1"/>
  <c r="G513" i="2"/>
  <c r="M513" i="2" s="1"/>
  <c r="G514" i="2"/>
  <c r="M514" i="2" s="1"/>
  <c r="G516" i="2"/>
  <c r="M516" i="2" s="1"/>
  <c r="G518" i="2"/>
  <c r="M518" i="2" s="1"/>
  <c r="G519" i="2"/>
  <c r="M519" i="2" s="1"/>
  <c r="G520" i="2"/>
  <c r="M520" i="2" s="1"/>
  <c r="G525" i="2"/>
  <c r="M525" i="2" s="1"/>
  <c r="G526" i="2"/>
  <c r="M526" i="2" s="1"/>
  <c r="G528" i="2"/>
  <c r="G530" i="2"/>
  <c r="M530" i="2" s="1"/>
  <c r="G531" i="2"/>
  <c r="G533" i="2"/>
  <c r="M533" i="2" s="1"/>
  <c r="G534" i="2"/>
  <c r="M534" i="2" s="1"/>
  <c r="G535" i="2"/>
  <c r="M535" i="2" s="1"/>
  <c r="G537" i="2"/>
  <c r="M537" i="2" s="1"/>
  <c r="G538" i="2"/>
  <c r="M538" i="2" s="1"/>
  <c r="G539" i="2"/>
  <c r="M539" i="2" s="1"/>
  <c r="G543" i="2"/>
  <c r="M543" i="2" s="1"/>
  <c r="G544" i="2"/>
  <c r="M544" i="2" s="1"/>
  <c r="G547" i="2"/>
  <c r="M547" i="2" s="1"/>
  <c r="G549" i="2"/>
  <c r="M549" i="2" s="1"/>
  <c r="G552" i="2"/>
  <c r="M552" i="2" s="1"/>
  <c r="G553" i="2"/>
  <c r="M553" i="2" s="1"/>
  <c r="G555" i="2"/>
  <c r="M555" i="2" s="1"/>
  <c r="G556" i="2"/>
  <c r="M556" i="2" s="1"/>
  <c r="G560" i="2"/>
  <c r="M560" i="2" s="1"/>
  <c r="G562" i="2"/>
  <c r="H584" i="2"/>
  <c r="H593" i="2"/>
  <c r="G563" i="2"/>
  <c r="M563" i="2" s="1"/>
  <c r="G565" i="2"/>
  <c r="M565" i="2" s="1"/>
  <c r="G566" i="2"/>
  <c r="M566" i="2" s="1"/>
  <c r="G568" i="2"/>
  <c r="M568" i="2" s="1"/>
  <c r="G569" i="2"/>
  <c r="M569" i="2" s="1"/>
  <c r="G570" i="2"/>
  <c r="M570" i="2" s="1"/>
  <c r="G581" i="2"/>
  <c r="M581" i="2" s="1"/>
  <c r="G582" i="2"/>
  <c r="M582" i="2" s="1"/>
  <c r="G583" i="2"/>
  <c r="M583" i="2" s="1"/>
  <c r="G585" i="2"/>
  <c r="M585" i="2" s="1"/>
  <c r="G586" i="2"/>
  <c r="M586" i="2" s="1"/>
  <c r="G587" i="2"/>
  <c r="M587" i="2" s="1"/>
  <c r="G588" i="2"/>
  <c r="M588" i="2" s="1"/>
  <c r="G589" i="2"/>
  <c r="M589" i="2" s="1"/>
  <c r="G590" i="2"/>
  <c r="M590" i="2" s="1"/>
  <c r="G591" i="2"/>
  <c r="M591" i="2" s="1"/>
  <c r="G592" i="2"/>
  <c r="M592" i="2" s="1"/>
  <c r="G594" i="2"/>
  <c r="M594" i="2" s="1"/>
  <c r="G595" i="2"/>
  <c r="M595" i="2" s="1"/>
  <c r="G596" i="2"/>
  <c r="M596" i="2" s="1"/>
  <c r="G597" i="2"/>
  <c r="G598" i="2"/>
  <c r="M598" i="2" s="1"/>
  <c r="G600" i="2"/>
  <c r="M600" i="2" s="1"/>
  <c r="G603" i="2"/>
  <c r="M603" i="2" s="1"/>
  <c r="G605" i="2"/>
  <c r="M605" i="2" s="1"/>
  <c r="G606" i="2"/>
  <c r="M606" i="2" s="1"/>
  <c r="G608" i="2"/>
  <c r="M608" i="2" s="1"/>
  <c r="G609" i="2"/>
  <c r="M609" i="2" s="1"/>
  <c r="G610" i="2"/>
  <c r="M610" i="2" s="1"/>
  <c r="G611" i="2"/>
  <c r="M611" i="2" s="1"/>
  <c r="G613" i="2"/>
  <c r="M613" i="2" s="1"/>
  <c r="G614" i="2"/>
  <c r="M614" i="2" s="1"/>
  <c r="G615" i="2"/>
  <c r="G617" i="2"/>
  <c r="M617" i="2" s="1"/>
  <c r="G618" i="2"/>
  <c r="G621" i="2"/>
  <c r="M621" i="2" s="1"/>
  <c r="G622" i="2"/>
  <c r="M622" i="2" s="1"/>
  <c r="H532" i="2"/>
  <c r="N532" i="2" s="1"/>
  <c r="H620" i="2"/>
  <c r="N620" i="2" s="1"/>
  <c r="H121" i="2"/>
  <c r="N121" i="2" s="1"/>
  <c r="H461" i="2"/>
  <c r="N461" i="2" s="1"/>
  <c r="H480" i="2"/>
  <c r="I180" i="2"/>
  <c r="H180" i="2"/>
  <c r="N180" i="2" s="1"/>
  <c r="H548" i="2"/>
  <c r="N548" i="2" s="1"/>
  <c r="H113" i="2"/>
  <c r="N113" i="2" s="1"/>
  <c r="H9" i="2"/>
  <c r="H11" i="2"/>
  <c r="N11" i="2" s="1"/>
  <c r="H15" i="2"/>
  <c r="N15" i="2" s="1"/>
  <c r="H17" i="2"/>
  <c r="H23" i="2"/>
  <c r="N23" i="2" s="1"/>
  <c r="H27" i="2"/>
  <c r="N27" i="2" s="1"/>
  <c r="H68" i="2"/>
  <c r="N68" i="2" s="1"/>
  <c r="H110" i="2"/>
  <c r="H198" i="2"/>
  <c r="N198" i="2" s="1"/>
  <c r="G523" i="2"/>
  <c r="M523" i="2" s="1"/>
  <c r="H542" i="2"/>
  <c r="N542" i="2" s="1"/>
  <c r="H546" i="2"/>
  <c r="N546" i="2" s="1"/>
  <c r="H607" i="2"/>
  <c r="N607" i="2" s="1"/>
  <c r="H616" i="2"/>
  <c r="G616" i="2" s="1"/>
  <c r="E61" i="19" s="1"/>
  <c r="H625" i="2"/>
  <c r="G626" i="2"/>
  <c r="I195" i="2"/>
  <c r="I23" i="2"/>
  <c r="I607" i="2"/>
  <c r="O607" i="2" s="1"/>
  <c r="I110" i="2"/>
  <c r="I546" i="2"/>
  <c r="O546" i="2" s="1"/>
  <c r="D113" i="2"/>
  <c r="D551" i="2"/>
  <c r="F121" i="2"/>
  <c r="D121" i="2" s="1"/>
  <c r="E433" i="2"/>
  <c r="D612" i="2"/>
  <c r="D523" i="2"/>
  <c r="D548" i="2"/>
  <c r="D607" i="2"/>
  <c r="D557" i="2"/>
  <c r="G123" i="2"/>
  <c r="M123" i="2" s="1"/>
  <c r="D15" i="2"/>
  <c r="E541" i="2"/>
  <c r="E550" i="2"/>
  <c r="D512" i="2"/>
  <c r="G599" i="2"/>
  <c r="E619" i="2"/>
  <c r="F8" i="2"/>
  <c r="F541" i="2"/>
  <c r="G110" i="2"/>
  <c r="G72" i="2"/>
  <c r="M72" i="2" s="1"/>
  <c r="E70" i="2"/>
  <c r="G23" i="2"/>
  <c r="M23" i="2" s="1"/>
  <c r="G593" i="2"/>
  <c r="F170" i="2"/>
  <c r="E601" i="2"/>
  <c r="G29" i="2"/>
  <c r="G532" i="2"/>
  <c r="M532" i="2" s="1"/>
  <c r="G17" i="2"/>
  <c r="G434" i="2"/>
  <c r="G557" i="2"/>
  <c r="D620" i="2" l="1"/>
  <c r="D604" i="2"/>
  <c r="D619" i="2"/>
  <c r="E522" i="2"/>
  <c r="E521" i="2" s="1"/>
  <c r="D550" i="2"/>
  <c r="G536" i="2"/>
  <c r="M536" i="2" s="1"/>
  <c r="N536" i="2"/>
  <c r="E51" i="19"/>
  <c r="G51" i="19" s="1"/>
  <c r="M557" i="2"/>
  <c r="E57" i="19"/>
  <c r="G57" i="19" s="1"/>
  <c r="M599" i="2"/>
  <c r="E56" i="19"/>
  <c r="G56" i="19" s="1"/>
  <c r="M593" i="2"/>
  <c r="M626" i="2"/>
  <c r="E66" i="19"/>
  <c r="M562" i="2"/>
  <c r="E53" i="19"/>
  <c r="G623" i="2"/>
  <c r="M624" i="2"/>
  <c r="H470" i="2"/>
  <c r="N470" i="2" s="1"/>
  <c r="N471" i="2"/>
  <c r="M110" i="2"/>
  <c r="E30" i="19"/>
  <c r="I70" i="2"/>
  <c r="O70" i="2" s="1"/>
  <c r="O110" i="2"/>
  <c r="G56" i="2"/>
  <c r="M57" i="2"/>
  <c r="E223" i="2"/>
  <c r="E8" i="2"/>
  <c r="D27" i="2"/>
  <c r="D44" i="2"/>
  <c r="E18" i="19"/>
  <c r="G18" i="19" s="1"/>
  <c r="M17" i="2"/>
  <c r="E21" i="19"/>
  <c r="G21" i="19" s="1"/>
  <c r="M29" i="2"/>
  <c r="D17" i="2"/>
  <c r="G94" i="2"/>
  <c r="M94" i="2" s="1"/>
  <c r="H564" i="2"/>
  <c r="N564" i="2" s="1"/>
  <c r="H602" i="2"/>
  <c r="N602" i="2" s="1"/>
  <c r="I541" i="2"/>
  <c r="I602" i="2"/>
  <c r="I171" i="2"/>
  <c r="I8" i="2"/>
  <c r="O8" i="2" s="1"/>
  <c r="H43" i="2"/>
  <c r="N43" i="2" s="1"/>
  <c r="H71" i="2"/>
  <c r="H70" i="2" s="1"/>
  <c r="N70" i="2" s="1"/>
  <c r="H8" i="2"/>
  <c r="N8" i="2" s="1"/>
  <c r="G27" i="2"/>
  <c r="G576" i="2"/>
  <c r="M576" i="2" s="1"/>
  <c r="D9" i="2"/>
  <c r="D11" i="2"/>
  <c r="D19" i="2"/>
  <c r="D23" i="2"/>
  <c r="E43" i="2"/>
  <c r="D58" i="2"/>
  <c r="D68" i="2"/>
  <c r="D110" i="2"/>
  <c r="D70" i="2" s="1"/>
  <c r="D137" i="2"/>
  <c r="D195" i="2"/>
  <c r="D210" i="2"/>
  <c r="G461" i="2"/>
  <c r="M461" i="2" s="1"/>
  <c r="G546" i="2"/>
  <c r="M546" i="2" s="1"/>
  <c r="G607" i="2"/>
  <c r="M607" i="2" s="1"/>
  <c r="G554" i="2"/>
  <c r="M554" i="2" s="1"/>
  <c r="G551" i="2"/>
  <c r="M551" i="2" s="1"/>
  <c r="G542" i="2"/>
  <c r="M542" i="2" s="1"/>
  <c r="G195" i="2"/>
  <c r="M195" i="2" s="1"/>
  <c r="E170" i="2"/>
  <c r="G44" i="2"/>
  <c r="G480" i="2"/>
  <c r="M480" i="2" s="1"/>
  <c r="G19" i="2"/>
  <c r="H541" i="2"/>
  <c r="N541" i="2" s="1"/>
  <c r="D170" i="2"/>
  <c r="G548" i="2"/>
  <c r="G15" i="2"/>
  <c r="H550" i="2"/>
  <c r="G113" i="2"/>
  <c r="G9" i="2"/>
  <c r="E15" i="19" s="1"/>
  <c r="G15" i="19" s="1"/>
  <c r="G180" i="2"/>
  <c r="M180" i="2" s="1"/>
  <c r="H601" i="2"/>
  <c r="N601" i="2" s="1"/>
  <c r="G121" i="2"/>
  <c r="G115" i="2"/>
  <c r="H171" i="2"/>
  <c r="H433" i="2"/>
  <c r="H522" i="2"/>
  <c r="N522" i="2" s="1"/>
  <c r="G584" i="2"/>
  <c r="M584" i="2" s="1"/>
  <c r="G465" i="2"/>
  <c r="M465" i="2" s="1"/>
  <c r="G625" i="2"/>
  <c r="F470" i="2"/>
  <c r="G137" i="2"/>
  <c r="F433" i="2"/>
  <c r="F223" i="2" s="1"/>
  <c r="E564" i="2"/>
  <c r="F601" i="2"/>
  <c r="D601" i="2" s="1"/>
  <c r="D532" i="2"/>
  <c r="D546" i="2"/>
  <c r="D541" i="2" s="1"/>
  <c r="D554" i="2"/>
  <c r="D616" i="2"/>
  <c r="G25" i="19"/>
  <c r="G612" i="2"/>
  <c r="F70" i="2"/>
  <c r="F43" i="2"/>
  <c r="D43" i="2" s="1"/>
  <c r="D471" i="2"/>
  <c r="F522" i="2"/>
  <c r="G30" i="19"/>
  <c r="D625" i="2"/>
  <c r="D576" i="2"/>
  <c r="G604" i="2"/>
  <c r="M604" i="2" s="1"/>
  <c r="G11" i="2"/>
  <c r="G512" i="2"/>
  <c r="M512" i="2" s="1"/>
  <c r="G471" i="2"/>
  <c r="M471" i="2" s="1"/>
  <c r="H619" i="2"/>
  <c r="N619" i="2" s="1"/>
  <c r="G620" i="2"/>
  <c r="G550" i="2"/>
  <c r="D8" i="2"/>
  <c r="G68" i="2"/>
  <c r="G61" i="19"/>
  <c r="G198" i="2"/>
  <c r="G171" i="2"/>
  <c r="G8" i="2" l="1"/>
  <c r="M8" i="2" s="1"/>
  <c r="E36" i="19"/>
  <c r="M171" i="2"/>
  <c r="E50" i="19"/>
  <c r="G50" i="19" s="1"/>
  <c r="M550" i="2"/>
  <c r="E60" i="19"/>
  <c r="G60" i="19" s="1"/>
  <c r="M612" i="2"/>
  <c r="M137" i="2"/>
  <c r="E34" i="19"/>
  <c r="M115" i="2"/>
  <c r="E32" i="19"/>
  <c r="G32" i="19" s="1"/>
  <c r="G541" i="2"/>
  <c r="M548" i="2"/>
  <c r="I601" i="2"/>
  <c r="O601" i="2" s="1"/>
  <c r="O602" i="2"/>
  <c r="G53" i="19"/>
  <c r="M68" i="2"/>
  <c r="E27" i="19"/>
  <c r="G27" i="19" s="1"/>
  <c r="E63" i="19"/>
  <c r="G63" i="19" s="1"/>
  <c r="M620" i="2"/>
  <c r="H170" i="2"/>
  <c r="N170" i="2" s="1"/>
  <c r="N171" i="2"/>
  <c r="M121" i="2"/>
  <c r="E33" i="19"/>
  <c r="G33" i="19" s="1"/>
  <c r="M113" i="2"/>
  <c r="E31" i="19"/>
  <c r="G31" i="19" s="1"/>
  <c r="M44" i="2"/>
  <c r="E23" i="19"/>
  <c r="I170" i="2"/>
  <c r="O170" i="2" s="1"/>
  <c r="O171" i="2"/>
  <c r="I521" i="2"/>
  <c r="O521" i="2" s="1"/>
  <c r="O541" i="2"/>
  <c r="M56" i="2"/>
  <c r="E24" i="19"/>
  <c r="G24" i="19" s="1"/>
  <c r="E64" i="19"/>
  <c r="G64" i="19" s="1"/>
  <c r="M623" i="2"/>
  <c r="M198" i="2"/>
  <c r="E37" i="19"/>
  <c r="G37" i="19" s="1"/>
  <c r="N433" i="2"/>
  <c r="H223" i="2"/>
  <c r="D223" i="2"/>
  <c r="E20" i="19"/>
  <c r="G20" i="19" s="1"/>
  <c r="M27" i="2"/>
  <c r="E65" i="19"/>
  <c r="G65" i="19" s="1"/>
  <c r="G66" i="19"/>
  <c r="E16" i="19"/>
  <c r="G16" i="19" s="1"/>
  <c r="M11" i="2"/>
  <c r="E17" i="19"/>
  <c r="G17" i="19" s="1"/>
  <c r="M15" i="2"/>
  <c r="E19" i="19"/>
  <c r="G19" i="19" s="1"/>
  <c r="M19" i="2"/>
  <c r="G38" i="19"/>
  <c r="E62" i="19"/>
  <c r="G62" i="19" s="1"/>
  <c r="G433" i="2"/>
  <c r="G564" i="2"/>
  <c r="H561" i="2"/>
  <c r="N561" i="2" s="1"/>
  <c r="G470" i="2"/>
  <c r="G34" i="19"/>
  <c r="H521" i="2"/>
  <c r="N521" i="2" s="1"/>
  <c r="G36" i="19"/>
  <c r="G522" i="2"/>
  <c r="H469" i="2"/>
  <c r="N469" i="2" s="1"/>
  <c r="G619" i="2"/>
  <c r="M619" i="2" s="1"/>
  <c r="D470" i="2"/>
  <c r="F469" i="2"/>
  <c r="D469" i="2" s="1"/>
  <c r="G42" i="19"/>
  <c r="E561" i="2"/>
  <c r="D561" i="2" s="1"/>
  <c r="D564" i="2"/>
  <c r="D433" i="2"/>
  <c r="E14" i="19"/>
  <c r="G14" i="19" s="1"/>
  <c r="F521" i="2"/>
  <c r="D522" i="2"/>
  <c r="G43" i="2"/>
  <c r="M43" i="2" s="1"/>
  <c r="G71" i="2"/>
  <c r="G602" i="2"/>
  <c r="G561" i="2"/>
  <c r="M561" i="2" s="1"/>
  <c r="E59" i="19" l="1"/>
  <c r="M602" i="2"/>
  <c r="M522" i="2"/>
  <c r="E48" i="19"/>
  <c r="G48" i="19" s="1"/>
  <c r="E46" i="19"/>
  <c r="M470" i="2"/>
  <c r="M564" i="2"/>
  <c r="E55" i="19"/>
  <c r="M71" i="2"/>
  <c r="E29" i="19"/>
  <c r="M433" i="2"/>
  <c r="E43" i="19"/>
  <c r="E49" i="19"/>
  <c r="G49" i="19" s="1"/>
  <c r="M541" i="2"/>
  <c r="G223" i="2"/>
  <c r="M223" i="2" s="1"/>
  <c r="N223" i="2"/>
  <c r="E627" i="2"/>
  <c r="E634" i="2" s="1"/>
  <c r="E45" i="19"/>
  <c r="G45" i="19" s="1"/>
  <c r="G46" i="19"/>
  <c r="E35" i="19"/>
  <c r="G41" i="19"/>
  <c r="I627" i="2"/>
  <c r="H627" i="2"/>
  <c r="G170" i="2"/>
  <c r="M170" i="2" s="1"/>
  <c r="G521" i="2"/>
  <c r="M521" i="2" s="1"/>
  <c r="F627" i="2"/>
  <c r="F634" i="2" s="1"/>
  <c r="G469" i="2"/>
  <c r="M469" i="2" s="1"/>
  <c r="D521" i="2"/>
  <c r="D627" i="2" s="1"/>
  <c r="G70" i="2"/>
  <c r="M70" i="2" s="1"/>
  <c r="G601" i="2"/>
  <c r="M601" i="2" s="1"/>
  <c r="E47" i="19" l="1"/>
  <c r="G47" i="19" s="1"/>
  <c r="E40" i="19"/>
  <c r="G43" i="19"/>
  <c r="E28" i="19"/>
  <c r="G28" i="19" s="1"/>
  <c r="G29" i="19"/>
  <c r="G55" i="19"/>
  <c r="E52" i="19"/>
  <c r="G52" i="19" s="1"/>
  <c r="G35" i="19"/>
  <c r="N627" i="2"/>
  <c r="H639" i="2"/>
  <c r="O627" i="2"/>
  <c r="I639" i="2"/>
  <c r="E58" i="19"/>
  <c r="G58" i="19" s="1"/>
  <c r="G59" i="19"/>
  <c r="E22" i="19"/>
  <c r="G22" i="19" s="1"/>
  <c r="G23" i="19"/>
  <c r="G627" i="2"/>
  <c r="E68" i="19" l="1"/>
  <c r="G68" i="19" s="1"/>
  <c r="M627" i="2"/>
  <c r="G639" i="2"/>
  <c r="H513" i="55"/>
  <c r="G44" i="19" l="1"/>
  <c r="H512" i="55"/>
  <c r="G40" i="19" l="1"/>
  <c r="H508" i="55"/>
  <c r="J494" i="55"/>
  <c r="J60" i="55" s="1"/>
  <c r="H60" i="55" s="1"/>
  <c r="H494" i="55" l="1"/>
  <c r="J10" i="55" l="1"/>
  <c r="H10" i="55" s="1"/>
</calcChain>
</file>

<file path=xl/comments1.xml><?xml version="1.0" encoding="utf-8"?>
<comments xmlns="http://schemas.openxmlformats.org/spreadsheetml/2006/main">
  <authors>
    <author>Автор</author>
  </authors>
  <commentList>
    <comment ref="A29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7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9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<sst xmlns="http://schemas.openxmlformats.org/spreadsheetml/2006/main" count="6705" uniqueCount="1045">
  <si>
    <t>Программа "Культура Югры" на 2011-2013 годы и на перспективу до 2015 года подпрограмма "Художественное образование"</t>
  </si>
  <si>
    <t>Департамент муниципальной собственности - программа "Стимулирование жилищного строительства" целевая программа "Содействие развитию жилищного строительства на 2011-2013 годы и на период до 2015 года"</t>
  </si>
  <si>
    <t xml:space="preserve">  -МЛПУ "ЦВЛД "Жемчужинка" 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</si>
  <si>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автономного округа)</t>
  </si>
  <si>
    <t>Департамент образования и молодёжной политики, субвенции (субвенции) в том числе:</t>
  </si>
  <si>
    <t xml:space="preserve"> -Департаметн муниципальной собственности</t>
  </si>
  <si>
    <t xml:space="preserve"> - Дума города</t>
  </si>
  <si>
    <t>Программа "Развитие информационного общества на территории городского округа город Мегион на 2011-2013 годы", в том числе:</t>
  </si>
  <si>
    <t xml:space="preserve"> -МАУ Центр культуры и досуга </t>
  </si>
  <si>
    <t xml:space="preserve">Администрация  города </t>
  </si>
  <si>
    <t>Департамент образования и молодежной политики -субвенции на выплату компенсаций части родительской платы за содержание ребенка в государственных и муниципальных образовательных учреждениях, организующих основную общеобразовательную программу дошкольного образования</t>
  </si>
  <si>
    <t>Администрация города "Отдел здравоохранения"</t>
  </si>
  <si>
    <t>Обеспечение проведения выборов и референдумов</t>
  </si>
  <si>
    <t xml:space="preserve">   - субсидии по переселению граждан из ж/ф, признанного непригодным для проживания</t>
  </si>
  <si>
    <t>Кинематография</t>
  </si>
  <si>
    <t>Департамент муниципальной собственности (реорганизация учреждения)</t>
  </si>
  <si>
    <t>Администрация города (спонсорская помощь участникам ВОВ)</t>
  </si>
  <si>
    <t>Администрация города -МУ "Доставка пенсий, пособий и социальных выплат" (материальная помощь гражданам за счет средств резервного фонда Правительства округа)</t>
  </si>
  <si>
    <t>Администрация города -МУ "Доставка пенсий, пособий и социальных выплат" (мероприятия)</t>
  </si>
  <si>
    <t>ОХРАНА ОКРУЖАЮЩЕЙ СРЕДЫ</t>
  </si>
  <si>
    <t>Другие вопросы в области охраны окружающей среды</t>
  </si>
  <si>
    <t>Другие  вопросы  в  области  средств  массовой  информации"</t>
  </si>
  <si>
    <t>МКУ "Капитальное строительство" (непрограмное строительство, капитальный ремонт)</t>
  </si>
  <si>
    <t>Департамент образования и молодежной политики (мероприятия в области образования)</t>
  </si>
  <si>
    <t>Администрация города - МКУ "Капитальное строительство" (непрограммное строительство)</t>
  </si>
  <si>
    <t>Администрация города - МКУ "Капитальное строительство" субсидии ХМАО-Югры на строительство</t>
  </si>
  <si>
    <t xml:space="preserve">  - администрирование рабочих мест</t>
  </si>
  <si>
    <t>Администрация города</t>
  </si>
  <si>
    <t>Дума города</t>
  </si>
  <si>
    <t>Департамент финансов</t>
  </si>
  <si>
    <t>Департамент муниципальной собственности</t>
  </si>
  <si>
    <t xml:space="preserve">- МАУ "Центр культуры и досуга" </t>
  </si>
  <si>
    <t xml:space="preserve">- МУ "Мегионские новости" </t>
  </si>
  <si>
    <t>- Администрация города</t>
  </si>
  <si>
    <t>Администрация города- городская целевая программа "Развитие информационного общества на территории городского округа город Мегион на 2011-2013 годы"</t>
  </si>
  <si>
    <t>Субвенции</t>
  </si>
  <si>
    <t>Субсидии</t>
  </si>
  <si>
    <t>Иные межбюджетные трансферты</t>
  </si>
  <si>
    <t xml:space="preserve"> Администрация города  (субвенции на обеспечение дополнительных гарантий прав на жилое помещение   детей-сирот, детей, оставшихся без попечения родителей, лиц из числа детей-сирот.</t>
  </si>
  <si>
    <t>расходы, осуществляемые  за  счет  субвенций,  субсидий  и  иных межбюджетных  трансфертов</t>
  </si>
  <si>
    <t xml:space="preserve"> - Департамент образования и молодёжной политики (субвенции дошкольных образовательных  учреждений)</t>
  </si>
  <si>
    <t xml:space="preserve"> - МБЛПУ Детская городская больница "Жемчужинка" </t>
  </si>
  <si>
    <t>Управление физической культуры и спорта</t>
  </si>
  <si>
    <t>Администрация субвенции ФБ на возмещение части затрат на закупку кормов для маточного поголовья крупного скота.</t>
  </si>
  <si>
    <t>Департамент муниципальной собственности -капитальный ремонт жилого фонда</t>
  </si>
  <si>
    <t>Департамент муниципальной собственности -( приобретение служебного помещения для начальника ОВД)</t>
  </si>
  <si>
    <t xml:space="preserve"> - МАУ Региональный историко-культурный и экологический центр </t>
  </si>
  <si>
    <t>Программа "Культура Югры" на 2011-2013 годы и на перспективу до 2015 года подпрограмма "Поддержка общественно-значимых, инновационных проектов и информационно-издательской деятельности"</t>
  </si>
  <si>
    <t>Администрация города (Иные межбюджетные трансферты на реконструкцию и модернизацию сетей теплоснабжения для подготовки к осенне-зимнему периоду)</t>
  </si>
  <si>
    <t xml:space="preserve"> -  МУ КС</t>
  </si>
  <si>
    <t xml:space="preserve"> -Департамент образования и молодежной политики</t>
  </si>
  <si>
    <t>Наименование разделов, подразделов, главных распорядителей бюджетных средств, получателей субсидий</t>
  </si>
  <si>
    <t xml:space="preserve">Код раздела </t>
  </si>
  <si>
    <t>код подраздела</t>
  </si>
  <si>
    <t>в том числе:</t>
  </si>
  <si>
    <t>расходы, осуществляемые по вопросам местного значения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</si>
  <si>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</si>
  <si>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</si>
  <si>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</si>
  <si>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</si>
  <si>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местного самоуправления</t>
  </si>
  <si>
    <t>03</t>
  </si>
  <si>
    <t>Функционирование местной администрации</t>
  </si>
  <si>
    <t>04</t>
  </si>
  <si>
    <t>Судебная система</t>
  </si>
  <si>
    <t>05</t>
  </si>
  <si>
    <t>Обеспечение деятельности финансовых органов и органов финансового контроля</t>
  </si>
  <si>
    <t>06</t>
  </si>
  <si>
    <t>Департамент финансов (содержание аппарата)</t>
  </si>
  <si>
    <t>Дума города (содержание аппарата Счетной палаты)</t>
  </si>
  <si>
    <t>Дума города (содержание председателя, заместителя Счетной палаты)</t>
  </si>
  <si>
    <t>07</t>
  </si>
  <si>
    <t>Резервный фонд</t>
  </si>
  <si>
    <t>11</t>
  </si>
  <si>
    <t>Функционирование высшего должностного лица органа местного самоуправления</t>
  </si>
  <si>
    <t>Администрация города (субвенции на составление списков кандидатов в присяжные заседатели федеральных судов общей юрисдикции в РФ)</t>
  </si>
  <si>
    <t>Другие общегосударственные вопросы</t>
  </si>
  <si>
    <t>13</t>
  </si>
  <si>
    <t>Администрация города (прочие расходы)</t>
  </si>
  <si>
    <t>НАЦИОНАЛЬНАЯ  БЕЗОПАСНОСТЬ  И  ПРАВООХРАНИТЕЛЬНАЯ  ДЕЯТЕЛЬНОСТЬ</t>
  </si>
  <si>
    <t>Долгосрочная целевая программа городского округа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2011-2015 годы"</t>
  </si>
  <si>
    <t xml:space="preserve"> -Администрация города</t>
  </si>
  <si>
    <t xml:space="preserve"> -Управление физической культуры и спорта</t>
  </si>
  <si>
    <t xml:space="preserve"> -ММУ "Старт" </t>
  </si>
  <si>
    <t xml:space="preserve"> -МУ Центр культуры и досуга </t>
  </si>
  <si>
    <t xml:space="preserve"> -МУ"Центр гражданского и военно-патриотического воспитания молодежи"Форпост" им. Достовалова </t>
  </si>
  <si>
    <t xml:space="preserve"> -МОУ ДОД Детская художественная школа </t>
  </si>
  <si>
    <t xml:space="preserve"> -МУ Централизованная библиотечная система </t>
  </si>
  <si>
    <t xml:space="preserve"> -Региональный историко-культурный и экологический центр </t>
  </si>
  <si>
    <t xml:space="preserve"> - МУ "Служба спасения"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</si>
  <si>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</si>
  <si>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</si>
  <si>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</si>
  <si>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</si>
  <si>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</si>
  <si>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</si>
  <si>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 xml:space="preserve"> -МДОУ "Золотая рыбка" </t>
  </si>
  <si>
    <t xml:space="preserve"> -МДОУ "Елочка" </t>
  </si>
  <si>
    <t xml:space="preserve"> -МДОУ "Крепыш" </t>
  </si>
  <si>
    <t xml:space="preserve"> -МДОУ "Ласточка" </t>
  </si>
  <si>
    <t xml:space="preserve"> -МДОУ "Морозко" </t>
  </si>
  <si>
    <t xml:space="preserve"> -МДОУ "Незабудка" </t>
  </si>
  <si>
    <t xml:space="preserve"> -МДОУ "Буратино" </t>
  </si>
  <si>
    <t xml:space="preserve"> -МДОУ "Родничок" </t>
  </si>
  <si>
    <t xml:space="preserve"> -МДОУ "Росинка" </t>
  </si>
  <si>
    <t xml:space="preserve"> -МДОУ "Сказка" </t>
  </si>
  <si>
    <t xml:space="preserve"> -МДОУ "Белоснежка" </t>
  </si>
  <si>
    <t xml:space="preserve"> -МОУ  № 5 "Гимназия" </t>
  </si>
  <si>
    <t xml:space="preserve"> -МОУ  СОШ № 6 </t>
  </si>
  <si>
    <t xml:space="preserve"> -Департамент образования и молодежной политики </t>
  </si>
  <si>
    <t>Сельское хозяйство и рыболовство</t>
  </si>
  <si>
    <t>Транспорт</t>
  </si>
  <si>
    <t>08</t>
  </si>
  <si>
    <t>Администрация города (возмещение убытков за пассажирские перевозки)</t>
  </si>
  <si>
    <t>Связь и информатика</t>
  </si>
  <si>
    <t>10</t>
  </si>
  <si>
    <t xml:space="preserve"> -Администрация города </t>
  </si>
  <si>
    <t xml:space="preserve"> -Департамент образования и молодёжной политики</t>
  </si>
  <si>
    <t xml:space="preserve"> -Департамент финансов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</si>
  <si>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</si>
  <si>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</si>
  <si>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</si>
  <si>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</si>
  <si>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Программа  "Наш дом" на 2011-2013 годы и на период до 2020 года</t>
  </si>
  <si>
    <t>Администрация города -адресная программа "Капитальный  ремонт  многоквартирных  домов"(бюджет АО и местный бюджет)</t>
  </si>
  <si>
    <t>Департамент муниципальной собственности -переселение граждан из ж/ф, непригодного для проживания (непрограмные инвестиции)</t>
  </si>
  <si>
    <t>Департамент муниципальной собственности -программа "Улучшение жилищных условий населения Ханты-Мансийского автономного округа - Югры" на 2005-2015 годы, в том числе:</t>
  </si>
  <si>
    <t xml:space="preserve">   -подпрограмма "Обеспечение жильем граждан, проживающих в жилых помещениях, непригодных для проживания"</t>
  </si>
  <si>
    <t xml:space="preserve">   -подпрограмма "Строительство и (или) приобретение жилых помещений для предоставления на условиях социального найма, формирование маневренного жилищного фонда"</t>
  </si>
  <si>
    <t>Коммунальное хозяйство</t>
  </si>
  <si>
    <t>Администрация города (возмещение убытков по баням)</t>
  </si>
  <si>
    <t>Администрация города (компенсация выпадающих доходов)</t>
  </si>
  <si>
    <t>предельный дефицит бюджета (5%)</t>
  </si>
  <si>
    <t>Администрация города -  Подпрограмма "Народные художественные промыслы и ремесла"</t>
  </si>
  <si>
    <t>Администрация города - программа "Модернизация и реформирование жилищно-коммунального комплекса Ханты-Мансийского автономного округа - Югры" на 2011-2013 годы (компенсация выпадающих доходов организациям, предоставляющим  населению услуги газоснабжения)</t>
  </si>
  <si>
    <t>Благоустройство</t>
  </si>
  <si>
    <t>Администрация города- содержание  дорог (разметка)</t>
  </si>
  <si>
    <t>Администрация города- непрограмные инвестиции</t>
  </si>
  <si>
    <t>ОБРАЗОВАНИЕ</t>
  </si>
  <si>
    <t>Дошкольное образование</t>
  </si>
  <si>
    <t>Департамент образования и молодёжной политики (субвенции дошкольных образовательных  учреждений)</t>
  </si>
  <si>
    <t>Общее образование</t>
  </si>
  <si>
    <t xml:space="preserve"> - по субвенциям на реализацию основных общеобразовательных программ </t>
  </si>
  <si>
    <t xml:space="preserve"> - на предоставление учащимся общеобразовательных учреждений завтраков и обедов</t>
  </si>
  <si>
    <t xml:space="preserve"> - на реализацию отдельного государственного полномочия по информационному обеспечению </t>
  </si>
  <si>
    <t xml:space="preserve"> -  на выплату вознаграждения за выполнение функций классного руководителя педагогическим работникам образовательных учреждений </t>
  </si>
  <si>
    <t xml:space="preserve"> -МОУ  СОШ№ 1 </t>
  </si>
  <si>
    <t xml:space="preserve"> -МОУ  СОШ№ 2 </t>
  </si>
  <si>
    <t xml:space="preserve"> -МОУ  СОШ № 3 </t>
  </si>
  <si>
    <t xml:space="preserve"> -МОУ СОШ № 4 </t>
  </si>
  <si>
    <t xml:space="preserve"> -МОУ  СОШ № 7</t>
  </si>
  <si>
    <t>Другие  вопросы  в  области образования</t>
  </si>
  <si>
    <t>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</si>
  <si>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Молодежная политика и оздоровление детей</t>
  </si>
  <si>
    <t xml:space="preserve"> - МБДОУ "Золотая рыбка" </t>
  </si>
  <si>
    <t xml:space="preserve"> - МБДОУ "Елочка" </t>
  </si>
  <si>
    <t xml:space="preserve"> - МБДОУ "Морозко" </t>
  </si>
  <si>
    <t xml:space="preserve"> - МБДОУ "Крепыш" </t>
  </si>
  <si>
    <t xml:space="preserve"> - МБДОУ "Рябинка" </t>
  </si>
  <si>
    <t xml:space="preserve"> - МБДОУ "Незабудка" </t>
  </si>
  <si>
    <t xml:space="preserve"> - МБДОУ "Буратино" </t>
  </si>
  <si>
    <t xml:space="preserve"> - МБДОУ "Росинка" </t>
  </si>
  <si>
    <t xml:space="preserve"> - МБДОУ "Родничок" </t>
  </si>
  <si>
    <t xml:space="preserve"> - МБДОУ "Белоснежка" </t>
  </si>
  <si>
    <t xml:space="preserve"> - МБДОУ "Ласточка" </t>
  </si>
  <si>
    <t xml:space="preserve"> - МБОУ ДОД Детская художественная школа </t>
  </si>
  <si>
    <t xml:space="preserve"> - МБОУ ДОД Детская школа искусств № 2 </t>
  </si>
  <si>
    <t xml:space="preserve"> - МБОУ ДОД Детская школа искусств им.Кузьмина </t>
  </si>
  <si>
    <t xml:space="preserve"> - МБОУ ДОД ДЮСШ №1</t>
  </si>
  <si>
    <t xml:space="preserve"> - МБОУ ДОД ДЮСШ №2 </t>
  </si>
  <si>
    <t xml:space="preserve"> - МБУ Централизованная библиотечная система </t>
  </si>
  <si>
    <t xml:space="preserve"> -МАУ Региональный историко-культурный и экологический центр </t>
  </si>
  <si>
    <t xml:space="preserve"> -МБУ Централизованная библиотечная система</t>
  </si>
  <si>
    <t xml:space="preserve"> - МБЛПУ Горбольница № 1 </t>
  </si>
  <si>
    <t xml:space="preserve"> - МБЛПУ Горбольница № 2   п.Высокий    </t>
  </si>
  <si>
    <t xml:space="preserve">  -МБЛПУ Горбольница № 1 </t>
  </si>
  <si>
    <t xml:space="preserve">  -МБЛПУ Горбольница № 2   п.Высокий   </t>
  </si>
  <si>
    <t xml:space="preserve"> - МБЛПУ Городская больница №1</t>
  </si>
  <si>
    <t xml:space="preserve"> - МБЛПУ Городская больница № 2</t>
  </si>
  <si>
    <t xml:space="preserve"> - МБУ ЦСП "Спорт - Альтаир" </t>
  </si>
  <si>
    <t>МКУ "Капитальное строительство" -капитальный ремонт жилого фонда</t>
  </si>
  <si>
    <t>МКУ "Капитальное строительство" -паспортизация объекта 24-х квартирный жилой дом №2 по ул. Дружбы п.Высокий</t>
  </si>
  <si>
    <t xml:space="preserve">КУЛЬТУРА И КИНЕМАТОГРАФИЯ </t>
  </si>
  <si>
    <t>Культура</t>
  </si>
  <si>
    <t xml:space="preserve">ЗДРАВООХРАНЕНИЕ  </t>
  </si>
  <si>
    <t>Стационарная медицинская помощь</t>
  </si>
  <si>
    <t>Амбулаторная помощь</t>
  </si>
  <si>
    <t>Скорая медицинская помощь</t>
  </si>
  <si>
    <t>Другие вопросы в области здравоохранения</t>
  </si>
  <si>
    <t>СОЦИАЛЬНАЯ  ПОЛИТИКА</t>
  </si>
  <si>
    <t>Социальное обеспечение населения</t>
  </si>
  <si>
    <t>Отдел внутренних дел по городу Мегиону (пенсии, пособия)</t>
  </si>
  <si>
    <t>Департамент муниципальной собственности ("Доступное жилье молодым - семьям", федеральный бюджет)</t>
  </si>
  <si>
    <t xml:space="preserve">  -МЛПУ Городская  больница № 1</t>
  </si>
  <si>
    <t xml:space="preserve">  -МЛПУ Городская  больница № 2</t>
  </si>
  <si>
    <t xml:space="preserve">Департамент муниципальной собственности -подпрограмма "Улучшение жилищных условий отдельных категорий граждан" программы "Улучшение жилищных условий населения ХМАО - Югры" </t>
  </si>
  <si>
    <t xml:space="preserve"> -МДОУ "Росинка"</t>
  </si>
  <si>
    <t xml:space="preserve"> -МДОУ " Родничок"</t>
  </si>
  <si>
    <t xml:space="preserve"> -МОУ СОШ № 6</t>
  </si>
  <si>
    <t xml:space="preserve"> -МОУ СОШ № 7</t>
  </si>
  <si>
    <t xml:space="preserve"> -ДШИ №2</t>
  </si>
  <si>
    <t xml:space="preserve"> -ДЮСШ №2</t>
  </si>
  <si>
    <t xml:space="preserve"> -ДЮСШ №3</t>
  </si>
  <si>
    <t xml:space="preserve"> -Департамент образования и молодежной политики (пенсионеры)</t>
  </si>
  <si>
    <t>Администрация города - субвенции на предоставление дополнительных мер социальной поддержки детям-сиротам  и детям, оставшимся без попечения родителей, а также лицам из числа детей-сирот  и детей, оставшихся без попечения родителей,усыновителям,приемным родителям.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</si>
  <si>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</si>
  <si>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</si>
  <si>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</si>
  <si>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</si>
  <si>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</si>
  <si>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издательство</t>
  </si>
  <si>
    <t>ОБСЛУЖИВАНИЕ ГОСУДАРСТВЕННОГО И МУНИЦИПАЛЬНОГО ДОЛГА</t>
  </si>
  <si>
    <t>Департамент финансов (Обслуживание муниципального долга)</t>
  </si>
  <si>
    <t>Всего</t>
  </si>
  <si>
    <t>контрольные цифры</t>
  </si>
  <si>
    <t>Администрация (содержание Главы города)</t>
  </si>
  <si>
    <t>Дума города (содержание Председателя Думы города)</t>
  </si>
  <si>
    <t>Дума города (содержание депутата Думы города осуществляющего полномочия на постоянной основе)</t>
  </si>
  <si>
    <t>Дума города (содержание аппарата Думы города)</t>
  </si>
  <si>
    <t>Администрация  города (содержание аппарата)</t>
  </si>
  <si>
    <t>Администрация города (резервный фонд администрации города)</t>
  </si>
  <si>
    <t>Департамент муниципальной собственности (содержание аппарата)</t>
  </si>
  <si>
    <t>Администрация города (субвенции на осуществление федеральных полномочий по госрегистрации актов гражданского состояния (федеральный и окружной бюджет)</t>
  </si>
  <si>
    <t>Администрация города (субвенции на образование и организацию деятельности комиссий по делам несовершеннолетних)</t>
  </si>
  <si>
    <t>Администрация города (субвенции на создание и обеспечение деятельности  административных комиссий)</t>
  </si>
  <si>
    <t>Администрация города (субвенции на участие в программе "Социально-экономическое развитие малочисленных народов севера")</t>
  </si>
  <si>
    <t>Администрация города (субвенции на осуществление полномочий в области оборота этилового спирта, алкогольной и спиртосодержащей продукции)</t>
  </si>
  <si>
    <t>Администрация города  (субвенции по обеспечению хранения, комплектования, учета и использования архивных документов, относящихся к государственной собственности автономного округа)</t>
  </si>
  <si>
    <t xml:space="preserve">Органы внутренних дел </t>
  </si>
  <si>
    <t>Администрация города (мероприятия по предупреждению и ликвидации последствий ЧС и СБ)</t>
  </si>
  <si>
    <t xml:space="preserve"> целевые субсидии МДОУ "Золотая рыбка" </t>
  </si>
  <si>
    <t xml:space="preserve">целевые субсидии МДОУ "Елочка" </t>
  </si>
  <si>
    <t xml:space="preserve">целевые субсидии МДОУ "Крепыш" </t>
  </si>
  <si>
    <t>Администрация города (строительство полигона бытовых и промышленных отходов)</t>
  </si>
  <si>
    <t xml:space="preserve"> </t>
  </si>
  <si>
    <t>города Мегиона</t>
  </si>
  <si>
    <t>Наименование</t>
  </si>
  <si>
    <t>Рз</t>
  </si>
  <si>
    <t>Пр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</si>
  <si>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</si>
  <si>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</si>
  <si>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</si>
  <si>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</si>
  <si>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</si>
  <si>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</si>
  <si>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</si>
  <si>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безопасность и правоохранительная деятельность</t>
  </si>
  <si>
    <t>Органы внутренних дел</t>
  </si>
  <si>
    <t>Национальная экономика</t>
  </si>
  <si>
    <t>Дорожное хозяйство (дорожные фонды)</t>
  </si>
  <si>
    <t>Жилищно-коммунальное хозяйство</t>
  </si>
  <si>
    <t>Образование</t>
  </si>
  <si>
    <t>Другие вопросы в области образования</t>
  </si>
  <si>
    <t>Культура и кинематография</t>
  </si>
  <si>
    <t>Здравоохранение</t>
  </si>
  <si>
    <t>Социальная политика</t>
  </si>
  <si>
    <t>Пенсионное обеспечение</t>
  </si>
  <si>
    <t>Социальное обслуживание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</si>
  <si>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</si>
  <si>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</si>
  <si>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</si>
  <si>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культуры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</si>
  <si>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</si>
  <si>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</si>
  <si>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</si>
  <si>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</si>
  <si>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целевые субсидии МДОУ "Ласточка" </t>
  </si>
  <si>
    <t xml:space="preserve">целевые субсидии МДОУ "Морозко" </t>
  </si>
  <si>
    <t xml:space="preserve">целевые субсидии МДОУ "Незабудка" </t>
  </si>
  <si>
    <t xml:space="preserve">целевые субсидии МДОУ "Буратино" </t>
  </si>
  <si>
    <t xml:space="preserve">целевые субсидии МДОУ "Родничок" </t>
  </si>
  <si>
    <t xml:space="preserve">целевые субсидии МДОУ "Росинка" </t>
  </si>
  <si>
    <t xml:space="preserve">целевые субсидии МДОУ "Сказка" </t>
  </si>
  <si>
    <t xml:space="preserve">целевые субсидии МДОУ "Белоснежка" </t>
  </si>
  <si>
    <t>Администрация города (МКУ "Капитальное строительство" (содержание)</t>
  </si>
  <si>
    <t>Администрация города (МКУ "Капитальное строительство" (непрограммное строительство )</t>
  </si>
  <si>
    <t>Администрация города (ПИР по обустройству городской площади)</t>
  </si>
  <si>
    <t xml:space="preserve"> -МКУ "Капитальное строительство" </t>
  </si>
  <si>
    <t>Администрация города (адресная программа "Капитальный  ремонт  многоквартирных  домов" (федеральный бюджет))</t>
  </si>
  <si>
    <t>МКУ "Капитальное строительство" - программа "Модернизация и реформирование жилищно-коммунального комплекса Ханты-Мансийского автономного округа - Югры" на 2011-2013 годы (строительство)</t>
  </si>
  <si>
    <t>МКУ "Капитальное строительство" -программа "Развитие и модернизация жилищно-коммунального комплекса Ханты-Мансийского автономного округа - Югры" на 2005-2012 годы</t>
  </si>
  <si>
    <t>Департамент образования и молодежной политики (субвенция на обеспечение прав детей-инвалидов и семей, имеющих детей-инвалидов на образование, воспитание и обучение (бюджет округа)</t>
  </si>
  <si>
    <t xml:space="preserve"> -МДОУ "Золотая рыбка"  </t>
  </si>
  <si>
    <t>МКУ "Капитальное строительство" -программа "Развитие материально-технической базы  дошкольных образовательных учреждений в Ханты-Мансийском автономном округе - Югре" на 2007-2010 годы (строительство детских дошкольных учреждений)</t>
  </si>
  <si>
    <t xml:space="preserve"> - МАОУ "СОШ №9"</t>
  </si>
  <si>
    <t>Департамент образования и молодежной политики - программа "Культура Югры" на 2011-2013 годы и на перспективу до 2015 года подпрограмма "Художественное образование"</t>
  </si>
  <si>
    <t>Департамент образования и молодежной политики (содержание структурных подразделений)</t>
  </si>
  <si>
    <t>Департамент образования и молодежной политики (содержание аппарата управления)</t>
  </si>
  <si>
    <t xml:space="preserve"> -МАОУ "СОШ №9"</t>
  </si>
  <si>
    <t xml:space="preserve"> -МАУ "Комбинат общественного питания учреждений социальной сферы"</t>
  </si>
  <si>
    <t xml:space="preserve">  -МБЛПУ ДГБ  "Жемчужинка"</t>
  </si>
  <si>
    <t>ВСЕГО:</t>
  </si>
  <si>
    <t>Департамент образования и молодежной политики - финансовое обеспечение муниципального задания МАУ "Комбинат общественного питания учреждений социальной сферы" (субвенции по предоставлению учащимся завтраков и обедов )</t>
  </si>
  <si>
    <t xml:space="preserve"> - МБУ"Центр гражданского и военно-патриотического воспитания молодежи"Форпост" им. Достовалова </t>
  </si>
  <si>
    <t>Департамент образования и молодежной политики - ведомственная целевая программа на 2011-2013 годы "Совершенствование организации и осуществление мероприятий по работе с детьми, подростками и молодежью на 2011-2013 годы"</t>
  </si>
  <si>
    <t xml:space="preserve"> -  МАУ "Центр культуры и досуга"</t>
  </si>
  <si>
    <t>Администрация города - ведомственная целевая программа "Анти-спид на 2011-2012 годы"</t>
  </si>
  <si>
    <t>Администрация города - ведомственная целевая программа "Неотложные меры борьбы с туберкулезом на 2011-2012 годы"</t>
  </si>
  <si>
    <t xml:space="preserve"> - МАЛПУ Стоматологическая поликлиника  </t>
  </si>
  <si>
    <t xml:space="preserve"> - МЛПУ ЦВЛД "Жемчужинка" </t>
  </si>
  <si>
    <t>Администрация города  - субвенции на денежные выплаты медперсоналу ФАП, врачам, фельдшерам и мед.сестрам скорой медицинской помощи (федеральный бюджет), в том числе:</t>
  </si>
  <si>
    <t>Администрация города - субвенции на денежные выплаты медперсоналу ФАП, врачам, фельдшерам и мед.сестрам скорой медицинской помощи (бюджет автономного округа), в том числе:</t>
  </si>
  <si>
    <t>МКУ "Капитальное строительство" -подпрограмма "Развитие материально-технической базы учреждений здравоохранения" программы "Современное здравоохранение Югры"</t>
  </si>
  <si>
    <t>Администрация города -МУ "Доставка пенсий, пособий и социальных выплат" (ликвидация учреждения)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</si>
  <si>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федерального бюджета)</t>
  </si>
  <si>
    <t xml:space="preserve"> Департамент муниципальной собственности  (субвенции на обеспечение жилыми помещениями  детей-сирот, детям, оставшихся без попечения родителей, а также детей, находящихся под опекой, не имеющих закрепленного жилья)</t>
  </si>
  <si>
    <t>Управление физической культуры и спорта - ведомственная целевая программа "Физкультура и спорт в городском округе город Мегион"на 2011-2013 годы</t>
  </si>
  <si>
    <t xml:space="preserve"> - МАУ СК "Дельфин" </t>
  </si>
  <si>
    <t>Управление физической культуры и спорта (содержание аппарата)</t>
  </si>
  <si>
    <t>Управление физической культуры и спорта (содержание структурных подразделений)</t>
  </si>
  <si>
    <t xml:space="preserve">Администрация города - субсидии на финансовое обеспечение выполнения муниципального задания МБУ "МЦИКТ "Вектор"" </t>
  </si>
  <si>
    <t>МКУ "Капитальное с троительство" - программа "Формирование доступной среды для инвалидов и других маломобильных групп  населения  на  территории  городского  округа город Мегион на 2012-2015 годы"</t>
  </si>
  <si>
    <t>Администрация города - программа "Информационное обеспечение деятельности органов местного самоуправления городского округа город Мегион на 2012 год"</t>
  </si>
  <si>
    <t xml:space="preserve"> - МАУ "Комбинат общественного питания учреждений социальной сферы"</t>
  </si>
  <si>
    <t>Администрация города - субвенции на осуществление деятельности отдела  по опеке и попечительству</t>
  </si>
  <si>
    <t>тыс. рублей</t>
  </si>
  <si>
    <t>Администрация города (Субвенции на осуществление полномочий по государственному управлению охраной труда)</t>
  </si>
  <si>
    <t>Департамент муниципальной собственности целевая программа "Обеспечение сохранности муниципального имущества и безопасности на объектах социальной инфраструктуры городского округа город Мегион на 2011 год"</t>
  </si>
  <si>
    <t>Администрация города: целевые субсидии МБУ "МЦИКТ "Вектор"</t>
  </si>
  <si>
    <t xml:space="preserve">МКУ "Капитальное строительство" </t>
  </si>
  <si>
    <t xml:space="preserve"> - в том числе ДШИ Камертон</t>
  </si>
  <si>
    <t>к решению Думы</t>
  </si>
  <si>
    <t>Наименование главного распорядителя, получателя средств городского округа</t>
  </si>
  <si>
    <t>Коды  бюджетной классификации</t>
  </si>
  <si>
    <t>в том числе</t>
  </si>
  <si>
    <t>Вед</t>
  </si>
  <si>
    <t>Цел</t>
  </si>
  <si>
    <t>Вид</t>
  </si>
  <si>
    <t>Расходы осуществляемые по вопросам местного значения</t>
  </si>
  <si>
    <t>Расходы осуществляемые за счет субвенций, субсидий и межбюджетных трансфертов других бюджетов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</si>
  <si>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</si>
  <si>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</si>
  <si>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</si>
  <si>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</si>
  <si>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</si>
  <si>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</si>
  <si>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</si>
  <si>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</si>
  <si>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</si>
  <si>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Дума города Мегион</t>
  </si>
  <si>
    <t>011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</si>
  <si>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</si>
  <si>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0020000</t>
  </si>
  <si>
    <t>Центральный аппарат</t>
  </si>
  <si>
    <t>0020400</t>
  </si>
  <si>
    <t>Расходы на выплаты персоналу в целях обеспечения выполнения функций государственнми органами, казенными учреждениями, органами управления государственными внебюджетными фондами</t>
  </si>
  <si>
    <t>Расходы на выплаты персоналу госудрственных органов</t>
  </si>
  <si>
    <t>Фонд оплаты труда и страховых взносов</t>
  </si>
  <si>
    <t>Иные выплаты персоналу, за исключением фонда оплаты труда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</si>
  <si>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</si>
  <si>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</si>
  <si>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Прочая закупка товаров , работ и услуг для государственных нужд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</si>
  <si>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</si>
  <si>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</si>
  <si>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</si>
  <si>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Председатель представительного органа муниципального образования</t>
  </si>
  <si>
    <t>0021100</t>
  </si>
  <si>
    <t>Депутаты представительного органа муниципального образования</t>
  </si>
  <si>
    <t>0021200</t>
  </si>
  <si>
    <t>Обеспечение деятельности финансовых, налоговых и таможенных органов (финансово-бюджетного) надзора</t>
  </si>
  <si>
    <t>Руководитель контрольно-счетной палаты  муниципального образования</t>
  </si>
  <si>
    <t>0022500</t>
  </si>
  <si>
    <t>Отдельные мероприятия в области информационных технологий и связи</t>
  </si>
  <si>
    <t>Закупка товаров, работ и услуг в сфере информационно-коммукационных технологий</t>
  </si>
  <si>
    <t>Администрация города Мегион</t>
  </si>
  <si>
    <t>040</t>
  </si>
  <si>
    <t>Фунционирование высшего должностного лица субъекта РФ и муниципального образования</t>
  </si>
  <si>
    <t>Глава муниципального образования</t>
  </si>
  <si>
    <t>0020300</t>
  </si>
  <si>
    <t>Фунционирование Правительства РФ,высших исполнительных органов государственной власти субъектов РФ, местных администраций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</si>
  <si>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</si>
  <si>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</si>
  <si>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</si>
  <si>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</si>
  <si>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Иные закупки товаров, работ и услуг для государственнывх нужд</t>
  </si>
  <si>
    <t>Резервные фонды местных администраций</t>
  </si>
  <si>
    <t>0700500</t>
  </si>
  <si>
    <t>Резервные средства</t>
  </si>
  <si>
    <t>Государственная регистрация актов гражданского состояния</t>
  </si>
  <si>
    <t>0013800</t>
  </si>
  <si>
    <t>Субвенции бюджетам на осуществление полномочий по государственной регистрации актов гражданского состояния из федерального бюджета</t>
  </si>
  <si>
    <t>0013801</t>
  </si>
  <si>
    <t xml:space="preserve">Субвенции бюджетам на осуществление полномочий по государственной регистрации актов гражданского состояния из бюджета автономного округа </t>
  </si>
  <si>
    <t>0013802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</si>
  <si>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</si>
  <si>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Целевые програмы муниципальных образований</t>
  </si>
  <si>
    <t>7950000</t>
  </si>
  <si>
    <t>Закупка товаров, работ и услуг для муниципальных нужд</t>
  </si>
  <si>
    <t>7950102</t>
  </si>
  <si>
    <t>Иные закупки товаров, работ и услуг для муниципальных нужд</t>
  </si>
  <si>
    <t>Прочая закупка товаров , работ и услуг для муниципальных нужд</t>
  </si>
  <si>
    <t>7950124</t>
  </si>
  <si>
    <t>244</t>
  </si>
  <si>
    <t>Предупреждение и ликвидация последствий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</si>
  <si>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</si>
  <si>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2180100</t>
  </si>
  <si>
    <t>7950103</t>
  </si>
  <si>
    <t>240</t>
  </si>
  <si>
    <t>7950104</t>
  </si>
  <si>
    <t>Поисковые и аварийно-спасательные учреждения</t>
  </si>
  <si>
    <t>Выполнение функций бюджетными учреждениями</t>
  </si>
  <si>
    <t>Предоставление субсидий бюджетным, автономным учреждениям и иным некомерческим организациям</t>
  </si>
  <si>
    <t>4239900</t>
  </si>
  <si>
    <t>Субсидии бюджетным учреждениям</t>
  </si>
  <si>
    <t>Субсидии бюджетным учреждениям на финансовое обеспечение  государственного задания на оказание государственных услуг (выполнение работ)</t>
  </si>
  <si>
    <t>Субсидии бюджетным учреждениям на иные цели</t>
  </si>
  <si>
    <t>612</t>
  </si>
  <si>
    <t>Региональные целевые программы</t>
  </si>
  <si>
    <t>Программа "Развитие агропромышленного комплекса Ханты-Мансийского автономного округа - Югры в 2011-2013 годах и на период до 2015 года"</t>
  </si>
  <si>
    <t>Субсидии юридическим лицам (кроме государственных учреждений) и физическим лицам -производителям товаров работ и услуг</t>
  </si>
  <si>
    <t>Автомобильный транспорт</t>
  </si>
  <si>
    <t>3030200</t>
  </si>
  <si>
    <t>Бюджетные инвестиции</t>
  </si>
  <si>
    <t>400</t>
  </si>
  <si>
    <t>Бюджетные инвестиции в объекты муниципальной собственности казенным учреждениям вне рамок государственного оборонного заказа</t>
  </si>
  <si>
    <t>411</t>
  </si>
  <si>
    <t>Целевые программы муниципальных образований</t>
  </si>
  <si>
    <t>7950105</t>
  </si>
  <si>
    <t>3309900</t>
  </si>
  <si>
    <t>610</t>
  </si>
  <si>
    <t>Субсидии бюджетным учреждениям на финансовое обеспечение  муниципального задания на оказание муниципальных услуг (выполнение работ)</t>
  </si>
  <si>
    <t>611</t>
  </si>
  <si>
    <t>7950106</t>
  </si>
  <si>
    <t>Реализация государственных функций в области национальной экономики</t>
  </si>
  <si>
    <t>0929900</t>
  </si>
  <si>
    <t>7950100</t>
  </si>
  <si>
    <t>7950107</t>
  </si>
  <si>
    <t>7950108</t>
  </si>
  <si>
    <t>7950109</t>
  </si>
  <si>
    <t>7950110</t>
  </si>
  <si>
    <t>Программа "Модернизация и реформирование жилищно-коммунального комплекса Ханты-Мансийского автономного округа - Югры на 2011-2013 годы и на период до 2015 года"</t>
  </si>
  <si>
    <t>800</t>
  </si>
  <si>
    <t>810</t>
  </si>
  <si>
    <t>Мероприятия в области коммунального хозяйства</t>
  </si>
  <si>
    <t>7950111</t>
  </si>
  <si>
    <t>7950112</t>
  </si>
  <si>
    <t>7950113</t>
  </si>
  <si>
    <t>7950114</t>
  </si>
  <si>
    <t>7950115</t>
  </si>
  <si>
    <t>5220000</t>
  </si>
  <si>
    <t>Бюджетные инвестиции в объекты муниципальной собственности</t>
  </si>
  <si>
    <t>5225603</t>
  </si>
  <si>
    <t>410</t>
  </si>
  <si>
    <t>7950116</t>
  </si>
  <si>
    <t>Учреждения по внешкольной работе с детьми</t>
  </si>
  <si>
    <t>4230000</t>
  </si>
  <si>
    <t xml:space="preserve">Культура и кинематография </t>
  </si>
  <si>
    <t>Учреждения культуры и мероприятия в сфере культуры и кинематографии</t>
  </si>
  <si>
    <t>4400000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</si>
  <si>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</si>
  <si>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</si>
  <si>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4409900</t>
  </si>
  <si>
    <t>Субсидии автономным учреждениям</t>
  </si>
  <si>
    <t>620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</si>
  <si>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</si>
  <si>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</si>
  <si>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иные цели</t>
  </si>
  <si>
    <t>622</t>
  </si>
  <si>
    <t>Музеи и постоянные выставки</t>
  </si>
  <si>
    <t>4410000</t>
  </si>
  <si>
    <t>4419900</t>
  </si>
  <si>
    <t>Бибилиотеки</t>
  </si>
  <si>
    <t>4420000</t>
  </si>
  <si>
    <t>4429900</t>
  </si>
  <si>
    <t>Программа "Культура Югры" на 2011-2013 годы и на период до 2015 года</t>
  </si>
  <si>
    <t>Подпрограмма "Народные художественные промыслы и ремесла"</t>
  </si>
  <si>
    <t>Подпрограмма "Библиотечное дело"</t>
  </si>
  <si>
    <t>Подпрограмма "Музейное дело"</t>
  </si>
  <si>
    <t>7950204</t>
  </si>
  <si>
    <t>Больницы, клиники, госпитали, медико-санитарные части</t>
  </si>
  <si>
    <t>Поликлиники, амбулатории, диагностические центры</t>
  </si>
  <si>
    <t>Иные безвозмездные и безвозвратные перечисления</t>
  </si>
  <si>
    <t>Денежные выплаты медицинскому персоналу фельдшерско-акушерских пунктов, врачам, фельдшерам и медицинским сестрам скорой медицинской помощи из федерального бюджета</t>
  </si>
  <si>
    <t xml:space="preserve">Денежные выплаты медицинскому персоналу фельдшерско-акушерских пунктов, врачам, фельдшерам и медицинским сестрам скорой медицинской помощи из бюджета автономного округа </t>
  </si>
  <si>
    <t>Подпрограмма "Развитие материально-технической базы учреждений здравоохранения"</t>
  </si>
  <si>
    <t xml:space="preserve">Пенсионное обеспечение </t>
  </si>
  <si>
    <t>Социальные выплаты гражданам, кроме публичных нормативных социальных выплат</t>
  </si>
  <si>
    <t>Социальная помощь</t>
  </si>
  <si>
    <t>Субвенции местным бюджетам на бесплатное изготовление и ремонт зубных протезов</t>
  </si>
  <si>
    <t>Субвенции местным бюджетам на обеспечение бесплатными молочными продуктами питания детей до трех лет</t>
  </si>
  <si>
    <t>Субсидии бюджетным  учреждениям</t>
  </si>
  <si>
    <t>Выплата единовременного пособия при всех формах устройства детей, лишенных родительского попечения, в семью</t>
  </si>
  <si>
    <t>Публичные нормативные социальные выплаты гражданам</t>
  </si>
  <si>
    <t>Пособия и компенсация по публичным нормативным обязательствам</t>
  </si>
  <si>
    <t>Субвенции на предоставление дополнительных мер социальной поддержки детям-сиротам и детям, оставшимся без попечения родителей, а также лицам из числа детей-сирот и детей, оставшихся без попечения родителей, усыновителям, приемным родителям, патронатным воспитателям и воспитателям детских домов семейного типа</t>
  </si>
  <si>
    <t>Пособия и компенсация гражданам и иные социальные выплаты , кроме публичных нормативных обязательств</t>
  </si>
  <si>
    <t>Осуществление деятельности по опеке и попечительству</t>
  </si>
  <si>
    <t>Иные закупки товаров, работ и услуг для  муниципальных нужд</t>
  </si>
  <si>
    <t>Программа "Развитие физической культуры и спорта в Ханты-Мансийском автономном округе - Югре" на 2011-2013 годы и на период до 2015 года</t>
  </si>
  <si>
    <t>1020102</t>
  </si>
  <si>
    <t>7950122</t>
  </si>
  <si>
    <t>Обеспечение деятельности подведомственных учреждений</t>
  </si>
  <si>
    <t>Другие вопросы в области средств массовой информации</t>
  </si>
  <si>
    <t>7950123</t>
  </si>
  <si>
    <t>Департамент финансов администрации города Мегион</t>
  </si>
  <si>
    <t>050</t>
  </si>
  <si>
    <t>Прочая закупка товаров , работ и услуг для  муниципальных нужд</t>
  </si>
  <si>
    <t>Условно утвержденные расходы</t>
  </si>
  <si>
    <t>9990000</t>
  </si>
  <si>
    <t>870</t>
  </si>
  <si>
    <t>Обслуживание внутреннего государственного и муниципального долга</t>
  </si>
  <si>
    <t>0650300</t>
  </si>
  <si>
    <t>Обслуживание государственного(муниципального долга)</t>
  </si>
  <si>
    <t>Департамент муниципальной собственности администрации города Мегиона</t>
  </si>
  <si>
    <t>070</t>
  </si>
  <si>
    <t>Основные направления пазвития в области управления и располряжения муниципальной собственности городского округа город Мегион</t>
  </si>
  <si>
    <t>7950101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</si>
  <si>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</si>
  <si>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</si>
  <si>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Субсидии гражданам на приобретение жилья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</si>
  <si>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</si>
  <si>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за счет средств бюджета автономного округа</t>
  </si>
  <si>
    <t>Приобретение товаров ,работ, услуг в пользу граждан</t>
  </si>
  <si>
    <t>Департамент образования и молодежной политики администрации города Мегиона</t>
  </si>
  <si>
    <t>080</t>
  </si>
  <si>
    <t xml:space="preserve">Образование </t>
  </si>
  <si>
    <t>Детские дошкольные учреждения</t>
  </si>
  <si>
    <t>7950201</t>
  </si>
  <si>
    <t>Ежемесячное денежное вознаграждение за классное руководство за счет средств бюджета автономного округа</t>
  </si>
  <si>
    <t>Субсидии автономным  учреждениям на финансовое обеспечение муниципального задания на оказание муниципальных услуг(выполнение работ)</t>
  </si>
  <si>
    <t>Школы-детские сады, школы начальные, неполные средние и средние</t>
  </si>
  <si>
    <t>4210000</t>
  </si>
  <si>
    <t>Оздоровление детей</t>
  </si>
  <si>
    <t>7950120</t>
  </si>
  <si>
    <t>7950202</t>
  </si>
  <si>
    <t>Субвенции местным бюджетам по предоставлению учащимся муниципальных общеобразовательных учреждений завтраков и обедов</t>
  </si>
  <si>
    <t>Учреждения, обеспечивающие предоставление услуг в сфере образования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</si>
  <si>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</si>
  <si>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Субвенции местным бюджетам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из бюджета автономного округа </t>
  </si>
  <si>
    <t>Управление физической культуры и спорта администрации города  Мегион</t>
  </si>
  <si>
    <t>090</t>
  </si>
  <si>
    <t>Центры спортивной подготовки (сборные команды)</t>
  </si>
  <si>
    <t>Другие вопросы в области физкультуры и спорта</t>
  </si>
  <si>
    <t>Утверждено Решением Думы города от 12.12.2011 №202</t>
  </si>
  <si>
    <t xml:space="preserve">Администрация города </t>
  </si>
  <si>
    <t>Иные закупки товаров и услуг для государственных нужд</t>
  </si>
  <si>
    <t>Закупка товаров, работ, услуг в целях капитального ремонта</t>
  </si>
  <si>
    <t xml:space="preserve"> - Администрация города</t>
  </si>
  <si>
    <t xml:space="preserve"> - МБУ "Мегионские новости"</t>
  </si>
  <si>
    <t>5224400</t>
  </si>
  <si>
    <t>5225602</t>
  </si>
  <si>
    <t>243</t>
  </si>
  <si>
    <t>0923400</t>
  </si>
  <si>
    <t>5220400</t>
  </si>
  <si>
    <t>5226300</t>
  </si>
  <si>
    <t xml:space="preserve"> - МАОУ ДОД ДЮСШ № 3 </t>
  </si>
  <si>
    <t xml:space="preserve"> - МБОУ  СОШ№ 1 </t>
  </si>
  <si>
    <t xml:space="preserve"> - МБОУ  СОШ№ 2 </t>
  </si>
  <si>
    <t xml:space="preserve"> - МБОУ  СОШ № 3 </t>
  </si>
  <si>
    <t xml:space="preserve"> - МБОУ СОШ № 4 </t>
  </si>
  <si>
    <t xml:space="preserve"> - МБОУ  СОШ № 6 </t>
  </si>
  <si>
    <t xml:space="preserve"> - МБОУ  СОШ № 7 </t>
  </si>
  <si>
    <t xml:space="preserve"> - МАОУ  № 5 "Гимназия" </t>
  </si>
  <si>
    <t>МБОУ ДОД Детская художественная школа  - ведомственная целевая программа на 2012-2015 годы  "Культура города Мегион на 2011 год" (целевые субсидии)</t>
  </si>
  <si>
    <t xml:space="preserve">МБОУ ДОД Детская школа искусств им.Кузьмина - ведомственная целевая программа на 2012-2015 годы  "Культура города Мегион на 2011 год" (целевые субсидии) </t>
  </si>
  <si>
    <t>МБОУ ДОД Детская школа искусств № 2  - ведомственная целевая программа на 2012-2015 годы  "Культура города Мегион на 2011 год" (целевые субсидии)</t>
  </si>
  <si>
    <t xml:space="preserve">МАУ Центр культуры и досуга - ведомственная целевая программа на 2012-2015 годы  "Культура города Мегион на 2011 год" (целевые субсидии) </t>
  </si>
  <si>
    <t xml:space="preserve">МАУ Региональный историко-культурный и экологический центр - ведомственная целевая программа на 2012-2015 годы  "Культура города Мегион на 2011 год" (целевые субсидии) </t>
  </si>
  <si>
    <t>МБУ Централизованная библиотечная система - ведомственная целевая программа на 2012-2015 годы  "Культура города Мегион на 2011 год" (целевые субсидии)</t>
  </si>
  <si>
    <t xml:space="preserve"> - ММАУ "Старт" </t>
  </si>
  <si>
    <t xml:space="preserve"> -  МАУ "Комбинат общественного питания учреждений социальной сферы" </t>
  </si>
  <si>
    <t xml:space="preserve"> - МАОУ  СОШ № 9</t>
  </si>
  <si>
    <t xml:space="preserve"> - МБОУ СОШ № 4</t>
  </si>
  <si>
    <t xml:space="preserve">- МАЛПУ "Городская стоматологическая поликлиника"  </t>
  </si>
  <si>
    <t>Органы юстиции</t>
  </si>
  <si>
    <t>5222501</t>
  </si>
  <si>
    <t>5224500</t>
  </si>
  <si>
    <t>Реализация дополнительных мероприятий, направленных на снижение напряженности на рынке труда</t>
  </si>
  <si>
    <t>Департамент образования и молодежной политики - 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</si>
  <si>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5222810</t>
  </si>
  <si>
    <t>0920300</t>
  </si>
  <si>
    <t>Выполнение других обязательств государства</t>
  </si>
  <si>
    <t>Жиоищно-коммунальное хозяйство</t>
  </si>
  <si>
    <t>0980000</t>
  </si>
  <si>
    <t>Обеспечение мероприятий по капитальному ремонту многоквартирных домов и переселению граждан из аварийного  жилищного фонда</t>
  </si>
  <si>
    <t>0980102</t>
  </si>
  <si>
    <t>0980100</t>
  </si>
  <si>
    <t>0980200</t>
  </si>
  <si>
    <t>Обеспечение мероприятий по переселению граждан из аварийного жилищного фонда  за счет государственной корпорации ФСР ЖКХ</t>
  </si>
  <si>
    <t>Обеспечение мероприятий по капитальному ремонту многоквартирных домов  и переселению граждан из аварийного жилищного фонда за счет средств бюджетов</t>
  </si>
  <si>
    <t>0980202</t>
  </si>
  <si>
    <t>0980210</t>
  </si>
  <si>
    <t>Субсидии на обеспечение дополнительных расходов по  переселению граждан из аварийного жилищного фонда за счет средств бюджетов( автономного округа)</t>
  </si>
  <si>
    <t xml:space="preserve"> - МБОУ  СОШ № 1 </t>
  </si>
  <si>
    <t xml:space="preserve"> - МБОУ  СОШ № 2 </t>
  </si>
  <si>
    <t>5200901</t>
  </si>
  <si>
    <t>5200902</t>
  </si>
  <si>
    <t>7950125</t>
  </si>
  <si>
    <t>Бюджетные инвестиции в объекты капитального строительства, не включенные в целевые программы</t>
  </si>
  <si>
    <t>1020000</t>
  </si>
  <si>
    <t>Бюджетные инвестиции в объекты капитального стьроительства собственности муниципального образования</t>
  </si>
  <si>
    <t>Бюджетные инвестиции в объекты государственной собственности казенным учреждениям вне рамок государственного оборонного заказа</t>
  </si>
  <si>
    <t>110</t>
  </si>
  <si>
    <t>111</t>
  </si>
  <si>
    <t>112</t>
  </si>
  <si>
    <t>Департамент муниципальной собственности программа "Содействие развитию жилищного строительства на территории городского округа город Мегион на 2012-2014 годы и на период до 2015 года"</t>
  </si>
  <si>
    <t>Департамент муниципальной собственности подпрограмма"Содействие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 Мегион на 2012-2014 годы и на период до 2015 года"</t>
  </si>
  <si>
    <t>5225908</t>
  </si>
  <si>
    <t xml:space="preserve"> - МБОУ СОШ № 6</t>
  </si>
  <si>
    <t xml:space="preserve"> - МБОУ СОШ № 7</t>
  </si>
  <si>
    <t>3510300</t>
  </si>
  <si>
    <t>Расходы на выплаты персоналу государственных органов</t>
  </si>
  <si>
    <t>МКУ "Капитальное строительство" -программа "Развитие транспортной системы Ханты-Мансийского автономного округа - Югры" на 2011-2013 годы и на период до 2015 года, подпрограмма "Автомобильные дороги"</t>
  </si>
  <si>
    <t xml:space="preserve"> -МБОУ ДОД ДЮСШ №1</t>
  </si>
  <si>
    <t xml:space="preserve"> -МБОУ ДОД ДЮСШ №2</t>
  </si>
  <si>
    <t xml:space="preserve"> -МАОУ ДОД ДЮСШ №3</t>
  </si>
  <si>
    <t>МКУ "Капитальное строительство" - непрограммные инвестиции</t>
  </si>
  <si>
    <t>Администрация города- программа "Капитальный ремонт и ремонт проездов к дворовым территориям многоквартирных домов  городского округа город Мегионна 2012-2014 годы".</t>
  </si>
  <si>
    <t>5227000</t>
  </si>
  <si>
    <t xml:space="preserve">МКУ "Капитальное строительство" - Программа Ханты-Мансийского автономного округа-Югры "Наш дом" на 2011-2015 годы </t>
  </si>
  <si>
    <t xml:space="preserve"> - МАДОУ "Сказка" </t>
  </si>
  <si>
    <t xml:space="preserve"> - ММАУ "Старт" (Содержание)</t>
  </si>
  <si>
    <t xml:space="preserve"> - МАУ  "Театр музыки"</t>
  </si>
  <si>
    <t>Департамент муниципальной собственности - субсидии на обеспечение мероприятий по переселению граждан из аварийного жилищного фонда</t>
  </si>
  <si>
    <t>6000500</t>
  </si>
  <si>
    <t>МБУ Централизованная библиотечная система - ведомственная целевая программа на 2012-2015 годы  "Культура города Мегиона " (целевые субсидии)</t>
  </si>
  <si>
    <t>МБУ"Дворец искусств"  - ведомственная целевая программа на 2012-2015 годы  "Культура города Мегиона " (целевые субсидии)</t>
  </si>
  <si>
    <t>Контрольно-счетная палата  (содержание аппарата контрольно -счетной палаты)</t>
  </si>
  <si>
    <t>Контрольно- счетная палата (содержание председателя, заместителя Счетной палаты)</t>
  </si>
  <si>
    <t>МКУ "Капитальное строительство" - благоустройство и озеленение городской площади</t>
  </si>
  <si>
    <t xml:space="preserve">Департамент образования и молодежной политики - программа"Новая школа Югры" на 2010-2013 годы подпрограмма "Инновационное развитие образования" </t>
  </si>
  <si>
    <t>А</t>
  </si>
  <si>
    <t>МКУ "Капитальное строительство" - программа "Развитие транспортной системы городского округа город Мегион на 2012-2014 годы"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</si>
  <si>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 2014 годов".</t>
  </si>
  <si>
    <t>Департамент муниципальной собственности -программа "Основные направления развития в области управления и распоряжения муниципальной собственностью городского округа город Мегион на 2012 год"</t>
  </si>
  <si>
    <t>Администрация города -  программа "Мероприятия  в  области  градостроительной деятельности  городского округа город Мегион на 2012-2013 годы и период до 2015 года"</t>
  </si>
  <si>
    <t>Администрация города -программы "Поддержка и развитие малого и среднего предпринимательства на территории городского округа город Мегион на 2011-2015 годы" и "Поддержка и развитие малого и среднего предпринимательства на территории ХМАО-Югры на 2011-2013 годы"</t>
  </si>
  <si>
    <t>Администрация города -программа "Подготовка объектов жилищно-коммунального комплекса к эксплуатации в  осенне-зимний период 2012-2013 годов"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</si>
  <si>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2014 годов"</t>
  </si>
  <si>
    <t>Администрация города- программа "Содержания объектов внешнего благоустройства городского округа город Мегион на 2012 год и плановый период 2013 и 2014 годов"</t>
  </si>
  <si>
    <t xml:space="preserve"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" на 2011-2013 годы (Спортивный-комплекс с ледовой ареной) </t>
  </si>
  <si>
    <t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на 2011-2013 годы (строительство)</t>
  </si>
  <si>
    <t xml:space="preserve">Подпрограмма "Профилактика правонарушений" программы "Профилактика правонарушений в Ханты-Мансийском автономном округе-Югре на 2011-2013 годы" </t>
  </si>
  <si>
    <t>Программа "Энергосбережение и повышение энергетической эффективности Ханты-ансийского автономного округа - Югры на 2011-2015 годы и на перспективу до 2020 года"</t>
  </si>
  <si>
    <t>Контрольно-счетная палата</t>
  </si>
  <si>
    <t>012</t>
  </si>
  <si>
    <t>4310100</t>
  </si>
  <si>
    <t>Проведение мероприятий для детей и подростков</t>
  </si>
  <si>
    <t>В</t>
  </si>
  <si>
    <t>Администрация города -программа "Капитальный ремонт, реконструкция и ремонт  муниципального жилого фонда городского округа город Мегион на 2012 год и плановый период 2013-2014 гдов"</t>
  </si>
  <si>
    <t>Администрация города (единовременная выплата к 67 годовищине ВОВ)</t>
  </si>
  <si>
    <t>МКУ "Единая дежурно-диспетчерская служба"</t>
  </si>
  <si>
    <t>3029900</t>
  </si>
  <si>
    <t xml:space="preserve"> - Муниципальное аатономное учреждение "Региональный историко-культурный и экологический центр"</t>
  </si>
  <si>
    <t xml:space="preserve"> - МБОУ "Детская художественная школа"</t>
  </si>
  <si>
    <t>321</t>
  </si>
  <si>
    <t>320</t>
  </si>
  <si>
    <t>Пособия и компенсации гражданам и иные социальные выплаты, кроме публичных нормативных  обязательств</t>
  </si>
  <si>
    <t>Мероприятие в области социальной политики</t>
  </si>
  <si>
    <t>242</t>
  </si>
  <si>
    <t>0020401</t>
  </si>
  <si>
    <t>091</t>
  </si>
  <si>
    <t>7950118</t>
  </si>
  <si>
    <t xml:space="preserve"> - МКУ "Капитальное строительство" </t>
  </si>
  <si>
    <t>МБОУ СОШ №1 - программа"Новая школа Югры" на 2010-2013 годы подпрограмма "Инновационное развитие образования" (ММЦ)</t>
  </si>
  <si>
    <t>5225600</t>
  </si>
  <si>
    <t>5225601</t>
  </si>
  <si>
    <t>5220101</t>
  </si>
  <si>
    <t>ММАУ "Старт" - Программа "Молодежь Югры" на 2011-2013 годы, подпрограмма "Развитие потенциала молодежи"</t>
  </si>
  <si>
    <t>Программа "Развитие и укрепление материально-технической базы ЕДДС городского округа город Мегион на 2012 год"</t>
  </si>
  <si>
    <t>Департамент муниципальной собственности (прочие расходы)</t>
  </si>
  <si>
    <t>831</t>
  </si>
  <si>
    <t>Исполнение судебных актов РФ и моровых соглашений по возмещению вреда , причиненного в результате незаконных действий</t>
  </si>
  <si>
    <t>830</t>
  </si>
  <si>
    <t>Исполнение судебных актов</t>
  </si>
  <si>
    <t>7950128</t>
  </si>
  <si>
    <t xml:space="preserve"> - МБЛПУ "Городская больница"</t>
  </si>
  <si>
    <t>МКУ "Капитальное строительство" (непрограммные инвестиции - межевание и постановка на кадастровый учет  СК "Юность")</t>
  </si>
  <si>
    <t xml:space="preserve"> - МБУ  "Дворец искусств"</t>
  </si>
  <si>
    <t>МКУ "Капитальное с троительство" (непрограммные инвестиции - для обустройства пандуса)</t>
  </si>
  <si>
    <t>МКУ "Капитальное строительство"  - ремонт жилых помещений отдельных категорий граждан</t>
  </si>
  <si>
    <t>МКУ "Капитальное строительство" -программа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</si>
  <si>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ДМС - подпрограмма "Обеспечение жильем молодых семей" федеральной целевой программы "Жилище"</t>
  </si>
  <si>
    <t xml:space="preserve"> - МАУ "Комбинат общественного питания" </t>
  </si>
  <si>
    <t xml:space="preserve"> - Управление физической культуры и спорта </t>
  </si>
  <si>
    <t xml:space="preserve"> - Департамент образования и молодёжной политики</t>
  </si>
  <si>
    <t xml:space="preserve"> - МБУ ЦБС</t>
  </si>
  <si>
    <t>7950130</t>
  </si>
  <si>
    <t>7950131</t>
  </si>
  <si>
    <t>7950132</t>
  </si>
  <si>
    <t>5227600</t>
  </si>
  <si>
    <t>ДМС  -  программа "Снижение рисков и смягчение  последствий чрезвычайных ситуаций природного и техногенного характера в ХМАО-Югре на 2012-2014 годы и на период до 2016 года", программа "Снижение рисков и смягчение  последствий чрезвычайных ситуаций природного и техногенного характера в городском округе город Мегион"</t>
  </si>
  <si>
    <t>4362100</t>
  </si>
  <si>
    <t>Субсидии на модернизацию региональных систем общего образования</t>
  </si>
  <si>
    <t>4360000</t>
  </si>
  <si>
    <t>Мероприятия в области образования</t>
  </si>
  <si>
    <t>МАУ "Комбинат общественного питания учреждений социальной сферы" - реализация постановления правительства ХМАО-Югры от 10.02.2012 №52-п "О комплексе мер по модернизации общего образования ХМАО-Югры в 2012 году"</t>
  </si>
  <si>
    <t>МКУ "Капитальное строительство" (непрограммные инвестиции - ПИР  по реконструкции крыши корпуса №2 МБОУ СОШ №4)</t>
  </si>
  <si>
    <t>Администрация города -"Адресная программа городского округа город Мегион по проведению капитального ремонта многоквартирных домов на 2012-2015 годы", программа "Наш дом  2011-2015 годы"</t>
  </si>
  <si>
    <t xml:space="preserve">Администрация города - Программа Ханты-Мансийского автономного округа-Югры "Наш дом" на 2011-2015 годы </t>
  </si>
  <si>
    <t xml:space="preserve"> -МБОУ  СОШ № 7</t>
  </si>
  <si>
    <t xml:space="preserve"> -МАОУ  № 5 "Гимназия" </t>
  </si>
  <si>
    <t>МКУ  КС - Программа"Новая школа Югры" на 2010-2013 годы подпрограмма "Развитие материально-технической базы сферы образования" (д/с Теремок),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</si>
  <si>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</si>
  <si>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5223500</t>
  </si>
  <si>
    <t>Другие вопросы в области жилищно-коммунального хозяйства</t>
  </si>
  <si>
    <t>Департамент муниципальной собственности - субсидии на исполнение отдельных гос.полномочий по постановке на учет и учету граждан6, имеющих право на получение жилищных субсидий</t>
  </si>
  <si>
    <t>Программа "Энергосбережение и повышение энергетической эффективности в ХМАО- Югре на 2011-2015 годы и на перспективу до 2020 года", программа "Энергосбережение и повышение энергетической эффективности и энергобезопасности муниципального образования городской округ город Мегион на период 2011-2015 годы и на перспективу до 2020 года"</t>
  </si>
  <si>
    <t xml:space="preserve"> - Департамент муниципальной собственности </t>
  </si>
  <si>
    <t xml:space="preserve"> - МБУ "МЦИКТ "Вектор"" </t>
  </si>
  <si>
    <t>Администрация города-(расходы по исполнительному листу)</t>
  </si>
  <si>
    <t>Субвенции на реализацию программы "Улучшение жилищных условий населения ХМАО-Югры"</t>
  </si>
  <si>
    <t>МБУ ЦБС (иные межбюджетные трансферты на комплектование книжных фондов библиотек муниципальных образований)</t>
  </si>
  <si>
    <t>Администрация города - субсидии на финансовое обеспечение муниципального задания МБУ ИА "Мегионские новости"</t>
  </si>
  <si>
    <t>МКУ "Капитальное строительство" - программа "Модернизация и реформирование жилищно-коммунального комплекса  городского округа город Мегион  на 2012-2014 годы и период до 2015 года"</t>
  </si>
  <si>
    <t>122</t>
  </si>
  <si>
    <t>850</t>
  </si>
  <si>
    <t>852</t>
  </si>
  <si>
    <t>Закупка товаров. работ, услуг в целях капитального ремонта государственного имущества</t>
  </si>
  <si>
    <t>Пенсии выплачиваемые организациями сектора государственного управления</t>
  </si>
  <si>
    <t>Администрация города ( на администрирование по программе "Развитие агропромышленного комплекса ХМАО-Югры в 2011-2013 годах и на период до 2015 года")</t>
  </si>
  <si>
    <t xml:space="preserve"> - МБЛПУ "ДГБ "Жемчужинка"</t>
  </si>
  <si>
    <t xml:space="preserve">Директор департамента финансов                                                                                                                    </t>
  </si>
  <si>
    <t>Н.А.Мартынюк</t>
  </si>
  <si>
    <t xml:space="preserve"> - Департамент образования и  молодежной политики</t>
  </si>
  <si>
    <t xml:space="preserve"> - Департамент образования и молодёжной политики </t>
  </si>
  <si>
    <t>Программа "Инновационное развитие образования в муниципальных общеобразовательных учреждениях городского округа город Мегион на 2012 год"</t>
  </si>
  <si>
    <t>МКУ "Капитальное строительство" (кредиторская задолженность СК "Юность")</t>
  </si>
  <si>
    <t>Программа"Новая школа Югры" на 2010-2013 годы подпрограмма "Инновационное развитие образования"</t>
  </si>
  <si>
    <t>Капитальный ремонт многоквартирных домов, пр. "Наш дом"</t>
  </si>
  <si>
    <t>- МБУ "Централизованная библиотечная система"</t>
  </si>
  <si>
    <t xml:space="preserve"> -МБОУ ДОД  "Детская школа искусств им. Кузьмина"</t>
  </si>
  <si>
    <t xml:space="preserve"> - МБОУ СОШ № 1</t>
  </si>
  <si>
    <t xml:space="preserve"> - МБОУ СОШ № 2 </t>
  </si>
  <si>
    <t xml:space="preserve"> - МБОУ СОШ № 3 </t>
  </si>
  <si>
    <t xml:space="preserve">- МБЛПУ ДГБ "Жемчужинка"  </t>
  </si>
  <si>
    <t>- МБЛПУ Городская больница № 2</t>
  </si>
  <si>
    <t>- МБЛПУ "Городская больница"</t>
  </si>
  <si>
    <t xml:space="preserve"> -МБОУ ДОД  "Детская школа искусств № 2" </t>
  </si>
  <si>
    <t xml:space="preserve"> - МАОУ Гимназия № 5</t>
  </si>
  <si>
    <t>Администрация города (субсидии на выполнение муниципального задания МБУ "Служба спасения")</t>
  </si>
  <si>
    <t>7950129</t>
  </si>
  <si>
    <t>Администрация города  целевая программа "Комплексные мероприятия по профилактике правонарушений на территории городского округа г.Мегион на 2011-2013 годы"</t>
  </si>
  <si>
    <t xml:space="preserve">Администрация города (Программа "Создание и восполнение материальных запасов для борьбы с природными пожарами на территории на 2012 год" </t>
  </si>
  <si>
    <t>МКУ КС - Программа"Новая школа Югры" на 2010-2013 годы подпрограмма "Развитие материально-технической базы сферы образования" (школа на 300 мест), программа "Развитие материально-технической базы сферы образования городского округа город Мегион на 2012-2014 годы"</t>
  </si>
  <si>
    <t>Департамент образования и молодежной политики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</si>
  <si>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Администрация города -подпрограмма "Профилактика правонарушений" программы ""Профилактика правонарушений в Ханты-Мансийском автономном округе - Югре на 2011-2013 годы", программа "Комплексные мероприятия по профилактике  правонарушений на территории городского округа город Мегион на 2011-2013 годы"</t>
  </si>
  <si>
    <t>Администрация города (программа "Развитие агропромышленного комплекса ХМАО-Югры в 2011-2013 годах и на период до 2015 года")</t>
  </si>
  <si>
    <t>МКУ "Капитальное строительство" - Программа Ханты-Мансийского автономного округа-Югры "Наш дом" на 2011-2013 годы, программа городского округа город Мегион по проведению капитального ремонта многоквартирных домов "Наш дом" на 2011-2013 годы</t>
  </si>
  <si>
    <t>МКУ КС - 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(д/с Рябинка)</t>
  </si>
  <si>
    <t xml:space="preserve">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</t>
  </si>
  <si>
    <t>МКУ "Капитальное строительство" программа "Строительство, реконструкция и капитальный ремонт объектов сферы культуры на период 2012-2014 годы"Реконструкция здания Детской школы искусств №2 в п.Высокий"</t>
  </si>
  <si>
    <t>5222702</t>
  </si>
  <si>
    <t>322</t>
  </si>
  <si>
    <t>1008820</t>
  </si>
  <si>
    <t>Департамент образования и молодежной политики -  программа  "Содействие занятости населения на 2011-2013 годы" (целевые субсидии)</t>
  </si>
  <si>
    <t>Администрация города - программа "Содействие занятости населения на 2011-2013 годы" (целевые субсидии)</t>
  </si>
  <si>
    <t>Управление физической культуры и спорта - мероприятия направленные на снижение напряженности на рынке труда (целевые субсидии)</t>
  </si>
  <si>
    <t>Департамент образования и молодежной политики - субсидии на финансовое обеспечение муниципального задания, в том числе:</t>
  </si>
  <si>
    <t>Департамент образования и молодежной политики - целевые субсидии, в том числе:</t>
  </si>
  <si>
    <t>Ведомственная целевая программа "Подготовка образовательных  учреждений городского округа город Мегион в осенне-зимнему периоду 2012-2013 годов" (целевые субсидии)</t>
  </si>
  <si>
    <t>Департамент образования и молодежной политики - субсидии  на  финансовое обеспечение муниципального задания, в том числе:</t>
  </si>
  <si>
    <t>Администрация города - субсидии на финансовое обеспечение выполнения муниципального задания, в том числе:</t>
  </si>
  <si>
    <t>Управление физической культуры и спорта - субсидии на финансовое выполнение муниципального задания, в том числе:</t>
  </si>
  <si>
    <t>Департамент образования и молодежной политики - целевые субсидии на модернизацию региональных систем общего образования, в том числе:</t>
  </si>
  <si>
    <t>Администрация города - целевые субсидии, в том числе:</t>
  </si>
  <si>
    <t>Управление физической культуры и спорта - целевые субсидии, в том числе:</t>
  </si>
  <si>
    <t>Программа "Развитие физической культуры и спорта в Ханты-Мансийском автономном округе - Югре" на 2011-2013 годы , программа "Развитие  физической культуры и спорта в городском округе город Мегион" на 2011-2013 годы</t>
  </si>
  <si>
    <t>Департамент образования и молодежной политики - ведомственная целевая программа "Образование" на 2011-2013 годы (целевые субсидии)</t>
  </si>
  <si>
    <t>Департамент образования и молодежной политики - целевая программа "Организация летнего отдыха, оздоровления и трудозанятости детей, подростков и молодежи городского округа город Мегион" (целевая субсидия),( в т.ч. субсидии на оплату питания детям в лагерях с дневным пребыванием детей Программа ХМАО-Югры "Дети Югры" на 2011-2013 годы, субвенции на  организацию отдыха и оздоровления детей)</t>
  </si>
  <si>
    <t xml:space="preserve">Целевая программа "Организация  отдыха, оздоровления, занятости детей, подростков и молодежи городского округа город Мегион на 2012-2013 годы", программа "Дети Югры" на 2011-2015 годы, подпрограмма "Организация отдыха и оздоровления детей, проживающих в муниципальных образованиях автономного округа" </t>
  </si>
  <si>
    <r>
      <t>Администрация города - субсидии на  финансовое обеспечение  выполнения муниципального задания, в том числе:</t>
    </r>
    <r>
      <rPr>
        <sz val="12"/>
        <color indexed="8"/>
        <rFont val="Calibri"/>
        <family val="2"/>
        <charset val="204"/>
      </rPr>
      <t/>
    </r>
  </si>
  <si>
    <r>
      <t>Администрация города - субсидии на  финансовое  обеспечение муниципального задания, в том числе:</t>
    </r>
    <r>
      <rPr>
        <b/>
        <sz val="12"/>
        <color indexed="8"/>
        <rFont val="Calibri"/>
        <family val="2"/>
        <charset val="204"/>
      </rPr>
      <t/>
    </r>
  </si>
  <si>
    <t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(целевые субсидии), в том числе:</t>
  </si>
  <si>
    <r>
      <t>Администраци города  - субсидии на финансовое обеспечение муниципального задания , в том числе:</t>
    </r>
    <r>
      <rPr>
        <sz val="12"/>
        <color indexed="8"/>
        <rFont val="Calibri"/>
        <family val="2"/>
        <charset val="204"/>
      </rPr>
      <t/>
    </r>
  </si>
  <si>
    <t>Администраци города - целевые субсидии  (субвенции на обеспечение бесплатными молочными продуктами питания детей до трёх лет),  в том числе:</t>
  </si>
  <si>
    <t>Управление физической культуры и спорта - субсидии  на финансовое обеспечение муниципального задания, в том числе:</t>
  </si>
  <si>
    <t>Администрация города - программа  "Культура Югры" на 2011-2013 годы и на перспективу до 2015 года, подпрограмма"Библиотечное дело" (целевые субсидии), МБУ"Централизованная библиотечная система" Иные межбюджетные трансферты</t>
  </si>
  <si>
    <t xml:space="preserve"> Администрация города - программа  "Культура Югры" на 2011-2013 годы и на перспективу до 2015 года, подпрограмма"Библиотечное дело" (целевые субсидии), МУ"Централизованная библиотечная система"Субсидии</t>
  </si>
  <si>
    <t>Администрация  города - ведомственная целевая программа на 2012-2015 годы  "Культура города Мегиона" (целевые субсидии), В Т.Ч:</t>
  </si>
  <si>
    <t>МКУ "Кап.строительство" - подпрограмма "Обеспечение комплексной безопасности и комфортных условий в учреждениях культуры" программы "Культура Югры"  (строительство, реконструкция), целевая программа "Строительство, реконструкция и капитальный ремонт объектов сферы культуры на период 2012-2014 годов"</t>
  </si>
  <si>
    <t>Администрация города - программа  "Культура Югры" на 2011-2013 годы и на перспективу до 2015 года, подпрограмма"Музейное дело" (целевые субсидии), МАУ"Региональный историко-культурный и экологический центр"</t>
  </si>
  <si>
    <t>5222708</t>
  </si>
  <si>
    <t>Управление физической культуры и спорта - целевые субсидии,  в том числе:</t>
  </si>
  <si>
    <t>ДМС РЦП "Улучшение жилищных условий населения ХМАО-Югры на 2011-2013 и на период до 2015г. (субсидии   на  обеспечение жильем молодых семей)</t>
  </si>
  <si>
    <t>ДМС ФЦП "Жилище на 2011-2015 годы" (субсидии   на  обеспечение жильем молодых семей)</t>
  </si>
  <si>
    <t>МАДОУ ДСКВ №1 Сказка</t>
  </si>
  <si>
    <t>МБДОУ № Крепыш</t>
  </si>
  <si>
    <t>Департамент образования и молодежной политики - программа"Новая школа Югры" на 2010-2013 годы подпрограмма "Инновационное развитие образования"  (Целевые субсидии)</t>
  </si>
  <si>
    <t>Администрация города- программа "Модернизация и реформирование жилищно-коммунального комплекса  ХМАО-Югры"  на 2011-2013 годы и период до 2015 года" (подготовка к осенне-зимнему периоду)</t>
  </si>
  <si>
    <t>Администрация города -субвенции на выплату единовременного пособия при всех формах устройства детей, лишенных родительского попечения, в семью (федеральный бюджет+бюджет ХМАО)</t>
  </si>
  <si>
    <t>ДМС - подпрограмма "Обеспечение жильем молодых семей" федеральной целевой программы "Жилище" доля м/б</t>
  </si>
  <si>
    <t xml:space="preserve"> - МАУ "Театр музыки"</t>
  </si>
  <si>
    <t xml:space="preserve"> - МАОУ №5 "Гимназия"</t>
  </si>
  <si>
    <t xml:space="preserve"> - МАУ "Центр культуры и досуга"</t>
  </si>
  <si>
    <t xml:space="preserve"> -МАУ СК Дельфин</t>
  </si>
  <si>
    <t xml:space="preserve"> - МБОУ ДОД ДЮСШ №2</t>
  </si>
  <si>
    <t>Администрация города (выплаты пенсии за выслугу лет муниц.служащим)</t>
  </si>
  <si>
    <t>Администрация города (на определение рыночной стоимости)</t>
  </si>
  <si>
    <t>Департамент образования и молодежной политики - Программа "Профилактика правонарушений в ХМАО-Югре" на 2011-2013годы", подпрограмма "Безопасность дорожного движения"</t>
  </si>
  <si>
    <t>5222502</t>
  </si>
  <si>
    <t>5222500</t>
  </si>
  <si>
    <t>Программа" Профилактика правонарушений в ХМАО-Югре" на 2011-2013годы</t>
  </si>
  <si>
    <t xml:space="preserve"> - МБУ "Дворец искусств"</t>
  </si>
  <si>
    <t>МКУ Капитальное строительство -программа "Основные направления развития в области управления и распоряжения муниципальной собственностью городского округа город Мегион на 2012 год" (ремонт прокуратуры)</t>
  </si>
  <si>
    <t>Расходы на выплаты персоналу казенных учреждений</t>
  </si>
  <si>
    <t>Фонд оплаты труда и страховые взносы</t>
  </si>
  <si>
    <t xml:space="preserve">Субсидии автономным учреждениям </t>
  </si>
  <si>
    <t xml:space="preserve">Субсидии бюджетным учреждениям </t>
  </si>
  <si>
    <t>Субсидии на реализацию программы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</si>
  <si>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"Энергосбережение и повышение энергетической эффективности и энергобезопасности муниципального образования городской округ город Мегион"</t>
  </si>
  <si>
    <t>7950203</t>
  </si>
  <si>
    <t>120</t>
  </si>
  <si>
    <t>Программа "Организация летнего отдыха, оздоровления и трудозанятости детей, подростков и молодежи городского округа город Мегион"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</si>
  <si>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2011-2013 годы"</t>
  </si>
  <si>
    <t>ВЦП-"Подготовка учреждений образования и молодежной политики к работе в осенне -зимний период"</t>
  </si>
  <si>
    <t>7950117</t>
  </si>
  <si>
    <t>Софинансирование окружной целевой программы "Новая школа Югры на 2011-2013 годы и на период до 2015 года -подрограмма " Инновационное развитие образования"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</si>
  <si>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процесса""</t>
  </si>
  <si>
    <t xml:space="preserve">Подпрограмма "Инновационное развитие образования" </t>
  </si>
  <si>
    <t>Программа " Новая школа Югры" на 2011-2013годы и на период до 2015 года</t>
  </si>
  <si>
    <t xml:space="preserve">Подпрограмма "Обеспечение комплексной безопасности и комфортных условий образовательного процесса" </t>
  </si>
  <si>
    <t>4219903</t>
  </si>
  <si>
    <t>4219902</t>
  </si>
  <si>
    <t>Обеспечение деятельности подведомственных учреждений (МОУ СОШ 4 детский сад "Улыбка")</t>
  </si>
  <si>
    <t>4219901</t>
  </si>
  <si>
    <t>Обеспечение деятельности подведомственных учреждений (МОУ СОШ 4 "Камертон")</t>
  </si>
  <si>
    <t>Обеспечение деятельности подведомственных учреждений ( Дом учителя)</t>
  </si>
  <si>
    <t>630</t>
  </si>
  <si>
    <t>Субсидии некомерческим организациям (за исключением государственных учреждений)</t>
  </si>
  <si>
    <t>Софинансирование окружной целевой программы "Новая школа Югры на 2011-2013 годы и на период до 2015 года -подрограмма "Развитие материально-технической базы сферы образования"</t>
  </si>
  <si>
    <t>Программа "Развитие информационного обществана территории городского округа город Мегион на 2011-2013 годы"</t>
  </si>
  <si>
    <t>Отдельные мероприятия в области информационно-коммуникационных технологий и связи</t>
  </si>
  <si>
    <t>Программа "Снижение рисков и смягчение последствий чрезвычайных ситуаций природного и техногенного характера в городском округе город Мегион"</t>
  </si>
  <si>
    <t>Программа "Снижение рисков и смягчение последствий чрезвычайных ситуаций природного и техногенного характера в ХМАО-Югре на 2012-2014 годы и на период до 2016 года"</t>
  </si>
  <si>
    <t>Программа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</si>
  <si>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 "Основные направления развития в области управления и распоряжения муниципальной собственностью городского округа город Мегион"</t>
  </si>
  <si>
    <t xml:space="preserve">Целевые программы </t>
  </si>
  <si>
    <t>Программа " Содействие развитию жилищного строительства на территории городского округа город Мегион на 2012-2014 и на период до 2015 года"</t>
  </si>
  <si>
    <t>Подпрограмма "Стимулирование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</t>
  </si>
  <si>
    <t>Программа "Жилище" подпрограмма "Обеспечение жильем молодых семей"</t>
  </si>
  <si>
    <t>Федеральная целевая программа "Жилище" на 2011 - 2015 годы Подпрограмма "Обеспечение жильем молодых семей"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</si>
  <si>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госвласти</t>
  </si>
  <si>
    <t>Программа "Мероприятия по профилактике терроризма и экстремизма, а также минимизации  и (или) ликвидации последствий проявлений терроризма и экстремизма в границах городского округа город Мегион на 2011-2015 годы"</t>
  </si>
  <si>
    <t>Программа "Создание и восполнение материальных запасов для борьбы с природными пожарами на 2012 год"</t>
  </si>
  <si>
    <t>Программа "Развитие и укрепление материально-технической базы ЕДДС городского округа город Мегион"</t>
  </si>
  <si>
    <t>Программа "Комплексные мероприятия по профилактике правонарушений городского округа город Мегион"</t>
  </si>
  <si>
    <t>Программа "Развитие транспортной системы Ханты-Мансийского автономного округа - Югры" на 2011-2013 годы и на период до 2015 года. подпрограмма "Автомобильные дороги"</t>
  </si>
  <si>
    <t>Закупка товаров. работ, услуг в целях капитального ремонта муниципального  имущества</t>
  </si>
  <si>
    <t>Капитальный ремонт многоквартирных домов, программа  "Наш дом"</t>
  </si>
  <si>
    <t>Софинансирование окружной целевой программы "Развитие транспортной системы ХМАО-Югры" на 2011-2013 годы и на период до 2015 года подпрограммы "Автомобильные дороги"</t>
  </si>
  <si>
    <t>Софинансирование окружной целевой программы "Наш дом" на 2011-2013 годы</t>
  </si>
  <si>
    <t>Программа "Содержание и текущий ремонт автомобильных дорог, проездов и элементов обустройства улично-дорожной сети городского округа город Мегион"</t>
  </si>
  <si>
    <t xml:space="preserve"> Обеспечение деятельности подведомственных учреждений</t>
  </si>
  <si>
    <t>Программа господдержки малого предпринимательства в ХМАО-Югре на 2004-20010гг</t>
  </si>
  <si>
    <t>Программа "Поддержка и развитие малого и среднего предпринимательства на территории городского округа город Мегион на 2011-2013 годы"</t>
  </si>
  <si>
    <t>Программа "Мероприятия в области градостроительной деятельности городского округа город Мегион на 2012-2013 годы и на период до 2015 года"</t>
  </si>
  <si>
    <t>Программа "Формирование доступной среды для инвалидов и других маломобильных групп населения на территории городского округа на 2012-2015 годы"</t>
  </si>
  <si>
    <t>3500200</t>
  </si>
  <si>
    <t>Поддержка банковской системы</t>
  </si>
  <si>
    <t>Программа "Капитальный ремонт муниципального жилого фонда городского округа город Мегион"</t>
  </si>
  <si>
    <t>Программа "Информационное обеспечение деятельности органов местного самоуправления городского округа город Мегион на 2012 год"</t>
  </si>
  <si>
    <t>Софинансирование окружной целевой программы "Развитие физической культуры и спорта в ХМАО-Югре" на 2011-2013 годы</t>
  </si>
  <si>
    <t>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</si>
  <si>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7950207</t>
  </si>
  <si>
    <t>ВЦП- "Неотложные меры борьбы с туберкулезом на 2011-2012 годы"</t>
  </si>
  <si>
    <t>ВЦП-"Пожарная безопасность в муниципальных учреждениях здравоохранения городского округа город Мегион на 2011-2013 годы"</t>
  </si>
  <si>
    <t>7950205</t>
  </si>
  <si>
    <t>ВЦП- "Анти-СПИД на 2011-2012 годы"</t>
  </si>
  <si>
    <t>7950200</t>
  </si>
  <si>
    <t>Ведомственные целевые программы</t>
  </si>
  <si>
    <t>ВЦП- "Культура города Мегиона на 2012-2014 годы"</t>
  </si>
  <si>
    <t>Программа "Строительство, реконструкция и капитальный ремонт объектов сферы культуры на период 2012-2014 годов"</t>
  </si>
  <si>
    <t>Субсидии на строительство в рамках пр. "Культура Югры"</t>
  </si>
  <si>
    <t>Подключение общедоступных библиотек Российской Федерации к сети Интернет</t>
  </si>
  <si>
    <t xml:space="preserve">Субсидии-подпрограмма "Развитие материально-технической базы сферы образования" </t>
  </si>
  <si>
    <t>Иные межбюджетные трансферты-подпрограмма "Поддержка общественно-значимых, инновационных проектов и информационно-издательской деятельности"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</si>
  <si>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</t>
  </si>
  <si>
    <t xml:space="preserve">Субсидии-подпрограмма "Обеспечение комплексной безопасности и комфортных условий образовательного процесса" </t>
  </si>
  <si>
    <t>Строительство и проектирование детских садов</t>
  </si>
  <si>
    <t>Программа "Содержание объектов внешнего благоустройства городского округа город Мегион"</t>
  </si>
  <si>
    <t>Прочие мероприятия по благоустройству</t>
  </si>
  <si>
    <t>Программа "Модернизация и реформирование жилишно-коммунального комплекса городского округа город Мегион " на 2011-2013 годы и на период до 2015 года"</t>
  </si>
  <si>
    <t>Программа "Подготовка объектов жилищно-коммунального хозяйства к эксплуатации в осенне-зимний период 2011-2012 годов"</t>
  </si>
  <si>
    <t>7950208</t>
  </si>
  <si>
    <t>ВЦП- "Физическая культура и спорт в городском округе город Мегион" на 2011-2013 годы</t>
  </si>
  <si>
    <t>Программа "Развитие физической культуры и спорта в Ханты-мансийском автономном округе-Югре" на 2011-2013 годы</t>
  </si>
  <si>
    <t>ВЦП - "Образование" на 2011-2013 годы</t>
  </si>
  <si>
    <t>Утверждено решением Думы от 28.09.2012 №280 (с учетом уведомлений Департамента финансов ХМАО-Югры) (тыс.руб.)</t>
  </si>
  <si>
    <t>% исполнения к плану на год</t>
  </si>
  <si>
    <t>Исполнено на 01.10.2012                                (тыс. руб.)</t>
  </si>
  <si>
    <t>Утверждено Решением Думы города от 28.09.2012 №280 (с учетом уведомлений Департамента финансов ХМАО-Югры)</t>
  </si>
  <si>
    <t>Исполнено на 01.10.2012(тыс. руб.)</t>
  </si>
  <si>
    <t>Администрация города - целевые субсидии МУ "Служба спасения"</t>
  </si>
  <si>
    <t>контроль</t>
  </si>
  <si>
    <t>Исполнение расходов бюджета городского округа город Мегион на 01.10.2012 год</t>
  </si>
  <si>
    <t>Приложение  11</t>
  </si>
  <si>
    <t>Приложение 9</t>
  </si>
  <si>
    <t>от ___________2012  №___</t>
  </si>
  <si>
    <t xml:space="preserve"> Наименование показателя</t>
  </si>
  <si>
    <t>Код источника финансирования по КИВФ, КИВнФ</t>
  </si>
  <si>
    <t>Утверждено решением Думы города Мегиона от 12.12.2011 №202 (тыс.руб.)</t>
  </si>
  <si>
    <t>Уточнение №207 от 23.12.2011 (тыс.руб.)</t>
  </si>
  <si>
    <t>Изменения (+;-) (январь) (тыс.руб.)</t>
  </si>
  <si>
    <t>Уточнение №217 от 27.01.2012</t>
  </si>
  <si>
    <t>Изменения (+;-) (февраль) (тыс.руб.)</t>
  </si>
  <si>
    <t>Уточнение №225 от 24.02.2012 (тыс.руб.)</t>
  </si>
  <si>
    <t>Изменения (+;-) (март) (тыс.руб.)</t>
  </si>
  <si>
    <t>Уточнение №237 от 23.03.2012 (тыс.руб.)</t>
  </si>
  <si>
    <t>Изменения (+;-) (апрель) (тыс.руб.)</t>
  </si>
  <si>
    <t>Уточнение №251 от 20.04.2012 (тыс.руб.)</t>
  </si>
  <si>
    <t>Изменения (+;-) (май) (тыс.руб.)</t>
  </si>
  <si>
    <t>Уточнение №264 от 30.05.2012 (тыс.руб)</t>
  </si>
  <si>
    <t>Изменения (+;-) (июнь) (тыс.руб.)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</si>
  <si>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</si>
  <si>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</si>
  <si>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</si>
  <si>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050 01 01 00 00 00 0000 000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</si>
  <si>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</si>
  <si>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050 01 01 00 00 00 0000 700</t>
  </si>
  <si>
    <t>0,1</t>
  </si>
  <si>
    <t>0,0</t>
  </si>
  <si>
    <t>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</si>
  <si>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</si>
  <si>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050 01 01 00 00 04 0000 710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</si>
  <si>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</si>
  <si>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050 01 01 00 00 00 0000 800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</si>
  <si>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</si>
  <si>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050 01 01 00 00 04 0000 810</t>
  </si>
  <si>
    <t>Кредиты кредитных организаций в валюте  Российской Федерации</t>
  </si>
  <si>
    <t>050 01 02 00 00 00 0000 000</t>
  </si>
  <si>
    <t>Получение кредитов от кредитных организаций в валюте Российской Федерации</t>
  </si>
  <si>
    <t>050 01 02 00 00 00 0000 700</t>
  </si>
  <si>
    <t>Получение кредитов от кредитных организаций  бюджетами городских округов в  валюте Российской Федерации</t>
  </si>
  <si>
    <t>050 01 02 00 00 04 0000 710</t>
  </si>
  <si>
    <t>Погашение кредитов от кредитных организаций   в  валюте Российской Федерации</t>
  </si>
  <si>
    <t>050 01 02 00 00 00 0000 800</t>
  </si>
  <si>
    <t>Погашение кредитов от кредитных организаций  бюджетами городских округов в  валюте Российской Федерации</t>
  </si>
  <si>
    <t>050 01 02 00 00 04 0000 810</t>
  </si>
  <si>
    <t>Бюджетные кредиты от других бюджетов бюджетной  системы Российской Федерации</t>
  </si>
  <si>
    <t>050 01 03 00 00 00 0000 000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</si>
  <si>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</si>
  <si>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050 01 03 00 00 00 0000 700</t>
  </si>
  <si>
    <t>Получение кредитов от других бюджетов бюджетной системы РФ бюджетами городских округов в валюте РФ</t>
  </si>
  <si>
    <t>050 01 03 00 00 04 0000 710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</si>
  <si>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</si>
  <si>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050 01 03 00 00 00 0000 800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</si>
  <si>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</si>
  <si>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050 01 03 00 00 04 0000 810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</si>
  <si>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</si>
  <si>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</si>
  <si>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</si>
  <si>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</si>
  <si>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</si>
  <si>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</si>
  <si>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</si>
  <si>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</si>
  <si>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</si>
  <si>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</si>
  <si>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</si>
  <si>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</si>
  <si>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</si>
  <si>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</si>
  <si>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</si>
  <si>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</si>
  <si>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</si>
  <si>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</si>
  <si>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</si>
  <si>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</si>
  <si>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</si>
  <si>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</si>
  <si>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</si>
  <si>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</si>
  <si>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</si>
  <si>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</si>
  <si>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</si>
  <si>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</si>
  <si>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</si>
  <si>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</si>
  <si>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</si>
  <si>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</si>
  <si>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</si>
  <si>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</si>
  <si>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</si>
  <si>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</si>
  <si>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</si>
  <si>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</si>
  <si>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</si>
  <si>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050 01 05 00 00 00 0000 000</t>
  </si>
  <si>
    <t>Увеличение остатков средств бюджетов</t>
  </si>
  <si>
    <t>050 01 05 00 00 00 0000 500</t>
  </si>
  <si>
    <t>Увеличение остатков финансовых резервов  бюджетов</t>
  </si>
  <si>
    <t>050 01 05 01 00 00 0000 500</t>
  </si>
  <si>
    <t>Увеличение остатков денежных средств  финансовых резервов бюджетов</t>
  </si>
  <si>
    <t>050 01 05 01 01 00 0000 510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</si>
  <si>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</si>
  <si>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050 01 05 01 01 04 0000 510</t>
  </si>
  <si>
    <t>Увеличение прочих остатков средств бюджетов</t>
  </si>
  <si>
    <t>050 01 05 02 00 00 0000 500</t>
  </si>
  <si>
    <t>Увеличение прочих остатков денежных средств  бюджетов</t>
  </si>
  <si>
    <t>050 01 05 02 01 00 0000 510</t>
  </si>
  <si>
    <t>Увеличение прочих остатков денежных средств  бюджетов городских округов</t>
  </si>
  <si>
    <t>050 01 05 02 01 04 0000 510</t>
  </si>
  <si>
    <t>Уменьшение остатков средств бюджетов</t>
  </si>
  <si>
    <t>050 01 05 00 00 00 0000 600</t>
  </si>
  <si>
    <t>Уменьшение остатков финансовых резервов  бюджетов</t>
  </si>
  <si>
    <t>050 01 05 01 00 00 0000 600</t>
  </si>
  <si>
    <t>Уменьшение остатков денежных средств  финансовых резервов</t>
  </si>
  <si>
    <t>050 01 05 01 01 00 0000 610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</si>
  <si>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</si>
  <si>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050 01 05 01 01 04 0000 610</t>
  </si>
  <si>
    <t>Уменьшение прочих остатков средств бюджетов</t>
  </si>
  <si>
    <t>050 01 05 02 00 00 0000 600</t>
  </si>
  <si>
    <t>Уменьшение прочих остатков денежных средств  бюджетов</t>
  </si>
  <si>
    <t>050 01 05 02 01 00 0000 610</t>
  </si>
  <si>
    <t>Уменьшение прочих остатков денежных средств  бюджетов городских округов</t>
  </si>
  <si>
    <t>050 01 05 02 01 04 0000 610</t>
  </si>
  <si>
    <t>050 01 05 02 02 00 0000 620</t>
  </si>
  <si>
    <t>Уменьшение прочих остатков средств бюджетов, временно размещенных в ценных бумагах</t>
  </si>
  <si>
    <t>050 01 05 02 02 04 0000 620</t>
  </si>
  <si>
    <t>Источники финансирования дефицита бюджетов - всего</t>
  </si>
  <si>
    <t>000 90 00 00 00 00 0000 000</t>
  </si>
  <si>
    <t>Директор департамента финансов                                                                                                                                Н.А.Мартынюк</t>
  </si>
  <si>
    <t>Исполнитель:</t>
  </si>
  <si>
    <t>Начальник управления бюджетного планирования</t>
  </si>
  <si>
    <t>Лилия Вазимовна Пастух</t>
  </si>
  <si>
    <t>Приложение 8</t>
  </si>
  <si>
    <t>от 06.07.2012  № 276</t>
  </si>
  <si>
    <t>Источники внутреннего финансирования дефицита бюджета городского округа город Мегион на 2012 год</t>
  </si>
  <si>
    <t>Уточнение №271 от 22.06.2012   (тыс.руб.)</t>
  </si>
  <si>
    <t>Изменения (+;-) (июль) (тыс.руб.)</t>
  </si>
  <si>
    <t>Уточненение №276 от 06.07.2012   (тыс.руб.)</t>
  </si>
  <si>
    <t>Изменения (+;-) (сентябрь) (тыс.руб.)</t>
  </si>
  <si>
    <t>иные</t>
  </si>
  <si>
    <t>субсидии</t>
  </si>
  <si>
    <t>субвенции</t>
  </si>
  <si>
    <t>исполнено на 01.10.2012 (тыс.руб.)</t>
  </si>
  <si>
    <t>Исполнение расходов бюджета  городского округа город Мегион  по разделам и подразделам классификации расходов  бюджета</t>
  </si>
  <si>
    <t xml:space="preserve">Исполнение расходов бюджета городского округа город Мегион  по разделам, подразделам, целевым статьям и видам расходов в ведомственной структуре расходов за 9 месяцев 2012 года </t>
  </si>
  <si>
    <t>за 9 месяцев 2012 года</t>
  </si>
  <si>
    <r>
      <t xml:space="preserve">Департамент образования и молодежной политики </t>
    </r>
    <r>
      <rPr>
        <b/>
        <sz val="14"/>
        <color theme="0"/>
        <rFont val="Times New Roman"/>
        <family val="1"/>
        <charset val="204"/>
      </rPr>
      <t>целевые субсидии - программа "Оздоровление экологической обстановки в Ханты-Мансийском автономном округе - Югре в 2005-2010 годах"</t>
    </r>
  </si>
  <si>
    <r>
      <t xml:space="preserve">Департамент образования и молодежной политики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- программа"Новая школа Югры" на 2010-2013 годы подпрограмма "Обеспечение комплексной безопасности и комфортных условий образовательного процесса"</t>
    </r>
  </si>
  <si>
    <r>
      <t>Департамент образования и молодежной политики -программа"Новая школа Югры" на 2010-2013 годы подпрограмма "Обеспечение комплексной безопасности и комфортных условий образовательного процесса"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), в том числе:</t>
    </r>
  </si>
  <si>
    <r>
      <rPr>
        <sz val="14"/>
        <color theme="0"/>
        <rFont val="Times New Roman"/>
        <family val="1"/>
        <charset val="204"/>
      </rPr>
      <t>МКУ "Капитальное строительство" - программа</t>
    </r>
    <r>
      <rPr>
        <b/>
        <sz val="14"/>
        <color theme="0"/>
        <rFont val="Times New Roman"/>
        <family val="1"/>
        <charset val="204"/>
      </rPr>
      <t xml:space="preserve"> "Новая школа Югры" на 2011-2013 годы и на период до 2015 года- подпрограмма </t>
    </r>
    <r>
      <rPr>
        <sz val="14"/>
        <color theme="0"/>
        <rFont val="Times New Roman"/>
        <family val="1"/>
        <charset val="204"/>
      </rPr>
      <t>"Развитие материально-технической базы сферы образования"</t>
    </r>
  </si>
  <si>
    <r>
      <t xml:space="preserve">Департамент образования и молодежной политики -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МАУ "Комбинат общественного питания" </t>
    </r>
  </si>
  <si>
    <r>
      <t>Администрация города - программа "Развитие информационного общества в г. Мегион"</t>
    </r>
    <r>
      <rPr>
        <b/>
        <sz val="14"/>
        <color theme="0"/>
        <rFont val="Times New Roman"/>
        <family val="1"/>
        <charset val="204"/>
      </rPr>
      <t xml:space="preserve"> (целевые субсидии)</t>
    </r>
    <r>
      <rPr>
        <sz val="14"/>
        <color theme="0"/>
        <rFont val="Times New Roman"/>
        <family val="1"/>
        <charset val="204"/>
      </rPr>
      <t>, в том числе:</t>
    </r>
  </si>
  <si>
    <r>
      <t xml:space="preserve">Администрация  города - ведомственная целевая программа на 2012-2015 годы  "Культура города Мегиона" </t>
    </r>
    <r>
      <rPr>
        <b/>
        <sz val="14"/>
        <color theme="0"/>
        <rFont val="Times New Roman"/>
        <family val="1"/>
        <charset val="204"/>
      </rPr>
      <t>(целевые субсидии)</t>
    </r>
  </si>
  <si>
    <r>
      <t>МБЛПУ "Городская больница" - ведомственная целевая программа "Неотложные меры борьбы с туберкулезом на 2011-2012 годы"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</t>
    </r>
  </si>
  <si>
    <r>
      <t>МБЛПУ "Городская больница" - ведомственная целевая программа "Анти-спид на 2011-2012 годы" (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>)</t>
    </r>
  </si>
  <si>
    <r>
      <t xml:space="preserve"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</t>
    </r>
    <r>
      <rPr>
        <b/>
        <sz val="14"/>
        <color theme="0"/>
        <rFont val="Times New Roman"/>
        <family val="1"/>
        <charset val="204"/>
      </rPr>
      <t>(целевые субсидии)</t>
    </r>
    <r>
      <rPr>
        <sz val="14"/>
        <color theme="0"/>
        <rFont val="Times New Roman"/>
        <family val="1"/>
        <charset val="204"/>
      </rPr>
      <t>, в том числе:</t>
    </r>
  </si>
  <si>
    <r>
      <t>Субсидии программы</t>
    </r>
    <r>
      <rPr>
        <b/>
        <sz val="14"/>
        <color theme="0"/>
        <rFont val="Times New Roman"/>
        <family val="1"/>
        <charset val="204"/>
      </rPr>
      <t xml:space="preserve"> "Жилище</t>
    </r>
    <r>
      <rPr>
        <sz val="14"/>
        <color theme="0"/>
        <rFont val="Times New Roman"/>
        <family val="1"/>
        <charset val="204"/>
      </rPr>
      <t>" на 2012-2013годы на период до 21015года</t>
    </r>
  </si>
  <si>
    <r>
      <t xml:space="preserve">Администраци города - </t>
    </r>
    <r>
      <rPr>
        <b/>
        <sz val="14"/>
        <color theme="0"/>
        <rFont val="Times New Roman"/>
        <family val="1"/>
        <charset val="204"/>
      </rPr>
      <t>целевые субсидии</t>
    </r>
    <r>
      <rPr>
        <sz val="14"/>
        <color theme="0"/>
        <rFont val="Times New Roman"/>
        <family val="1"/>
        <charset val="204"/>
      </rPr>
      <t xml:space="preserve">  МАЛПУ " Стоматологческая поликлиника" (субвенции на бесплатное изготовление и ремонт зубных протезов)</t>
    </r>
  </si>
  <si>
    <r>
      <t xml:space="preserve">Департамент образования и молодежной политики - субвенции на предоставление поддержки педагогическим работникам и иным категориям граждан, проживающих и работающих в сельской местности  по оплате жилого помещения и коммунальных услуг </t>
    </r>
    <r>
      <rPr>
        <b/>
        <sz val="14"/>
        <color theme="0"/>
        <rFont val="Times New Roman"/>
        <family val="1"/>
        <charset val="204"/>
      </rPr>
      <t>(целевые субсидии)</t>
    </r>
  </si>
  <si>
    <r>
      <t xml:space="preserve"> Охрана семьи и детства</t>
    </r>
    <r>
      <rPr>
        <sz val="14"/>
        <color theme="0"/>
        <rFont val="Times New Roman"/>
        <family val="1"/>
        <charset val="204"/>
      </rPr>
      <t>.</t>
    </r>
  </si>
  <si>
    <r>
      <t xml:space="preserve">Администрация города - </t>
    </r>
    <r>
      <rPr>
        <b/>
        <sz val="14"/>
        <color theme="0"/>
        <rFont val="Times New Roman"/>
        <family val="1"/>
        <charset val="204"/>
      </rPr>
      <t xml:space="preserve">целевые субсидии </t>
    </r>
    <r>
      <rPr>
        <sz val="14"/>
        <color theme="0"/>
        <rFont val="Times New Roman"/>
        <family val="1"/>
        <charset val="204"/>
      </rPr>
      <t xml:space="preserve"> МБУ ИА "Мегионские новости"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</si>
</sst>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#,##0.0"/>
    <numFmt numFmtId="165" formatCode="00"/>
    <numFmt numFmtId="166" formatCode="00\.00"/>
    <numFmt numFmtId="167" formatCode="000"/>
    <numFmt numFmtId="168" formatCode="0000000"/>
    <numFmt numFmtId="169" formatCode="#,##0.0;[Red]\-#,##0.0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20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43" fontId="1" fillId="0" borderId="0" applyFont="0" applyFill="0" applyBorder="0" applyAlignment="0" applyProtection="0"/>
    <xf numFmtId="0" fontId="20" fillId="0" borderId="0"/>
    <xf numFmtId="0" fontId="21" fillId="0" borderId="0"/>
  </cellStyleXfs>
  <cellXfs count="236">
    <xf numFmtId="0" fontId="0" fillId="0" borderId="0" xfId="0"/>
    <xf numFmtId="0" fontId="6" fillId="0" borderId="0" xfId="0" applyFont="1"/>
    <xf numFmtId="0" fontId="10" fillId="0" borderId="0" xfId="1" applyFont="1" applyAlignment="1" applyProtection="1">
      <alignment vertical="center"/>
      <protection hidden="1"/>
    </xf>
    <xf numFmtId="0" fontId="10" fillId="0" borderId="0" xfId="1" applyFont="1" applyProtection="1">
      <protection hidden="1"/>
    </xf>
    <xf numFmtId="0" fontId="10" fillId="0" borderId="0" xfId="1" applyFont="1" applyBorder="1" applyProtection="1">
      <protection hidden="1"/>
    </xf>
    <xf numFmtId="0" fontId="11" fillId="0" borderId="0" xfId="1" applyFont="1"/>
    <xf numFmtId="0" fontId="12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9" fillId="0" borderId="0" xfId="1"/>
    <xf numFmtId="0" fontId="13" fillId="0" borderId="0" xfId="1" applyNumberFormat="1" applyFont="1" applyFill="1" applyAlignment="1" applyProtection="1">
      <alignment horizontal="center" vertical="center" wrapText="1"/>
      <protection hidden="1"/>
    </xf>
    <xf numFmtId="0" fontId="10" fillId="0" borderId="1" xfId="1" applyNumberFormat="1" applyFont="1" applyFill="1" applyBorder="1" applyAlignment="1" applyProtection="1">
      <alignment vertical="center"/>
      <protection hidden="1"/>
    </xf>
    <xf numFmtId="165" fontId="10" fillId="0" borderId="1" xfId="1" applyNumberFormat="1" applyFont="1" applyFill="1" applyBorder="1" applyAlignment="1" applyProtection="1">
      <alignment horizontal="center"/>
      <protection hidden="1"/>
    </xf>
    <xf numFmtId="165" fontId="13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Font="1"/>
    <xf numFmtId="0" fontId="10" fillId="0" borderId="0" xfId="1" applyFont="1" applyAlignment="1">
      <alignment horizontal="left"/>
    </xf>
    <xf numFmtId="0" fontId="17" fillId="0" borderId="0" xfId="1" applyFont="1"/>
    <xf numFmtId="0" fontId="12" fillId="3" borderId="0" xfId="0" applyFont="1" applyFill="1" applyAlignment="1">
      <alignment wrapText="1"/>
    </xf>
    <xf numFmtId="49" fontId="12" fillId="3" borderId="0" xfId="0" applyNumberFormat="1" applyFont="1" applyFill="1"/>
    <xf numFmtId="0" fontId="6" fillId="3" borderId="0" xfId="0" applyFont="1" applyFill="1"/>
    <xf numFmtId="0" fontId="10" fillId="0" borderId="0" xfId="1" applyNumberFormat="1" applyFont="1" applyFill="1" applyProtection="1">
      <protection hidden="1"/>
    </xf>
    <xf numFmtId="49" fontId="10" fillId="0" borderId="0" xfId="1" applyNumberFormat="1" applyFont="1" applyFill="1" applyAlignment="1" applyProtection="1">
      <alignment horizontal="center"/>
      <protection hidden="1"/>
    </xf>
    <xf numFmtId="0" fontId="10" fillId="0" borderId="0" xfId="1" applyFont="1" applyFill="1"/>
    <xf numFmtId="49" fontId="12" fillId="0" borderId="0" xfId="1" applyNumberFormat="1" applyFont="1" applyFill="1"/>
    <xf numFmtId="0" fontId="12" fillId="0" borderId="0" xfId="1" applyFont="1" applyFill="1"/>
    <xf numFmtId="49" fontId="14" fillId="0" borderId="0" xfId="1" applyNumberFormat="1" applyFont="1" applyFill="1" applyAlignment="1" applyProtection="1">
      <alignment horizontal="center" wrapText="1"/>
      <protection hidden="1"/>
    </xf>
    <xf numFmtId="49" fontId="16" fillId="0" borderId="0" xfId="1" applyNumberFormat="1" applyFont="1" applyFill="1" applyAlignment="1" applyProtection="1">
      <alignment horizontal="right" wrapText="1"/>
      <protection hidden="1"/>
    </xf>
    <xf numFmtId="0" fontId="12" fillId="0" borderId="0" xfId="1" applyFont="1" applyFill="1" applyAlignment="1">
      <alignment vertical="center"/>
    </xf>
    <xf numFmtId="0" fontId="15" fillId="0" borderId="0" xfId="1" applyFont="1" applyFill="1" applyAlignment="1">
      <alignment horizontal="center"/>
    </xf>
    <xf numFmtId="164" fontId="13" fillId="0" borderId="1" xfId="1" applyNumberFormat="1" applyFont="1" applyFill="1" applyBorder="1" applyAlignment="1" applyProtection="1">
      <alignment horizontal="center" wrapText="1"/>
      <protection hidden="1"/>
    </xf>
    <xf numFmtId="0" fontId="12" fillId="0" borderId="0" xfId="1" applyNumberFormat="1" applyFont="1" applyFill="1"/>
    <xf numFmtId="49" fontId="12" fillId="0" borderId="0" xfId="1" applyNumberFormat="1" applyFont="1" applyFill="1" applyAlignment="1">
      <alignment horizontal="center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>
      <alignment wrapText="1"/>
    </xf>
    <xf numFmtId="2" fontId="10" fillId="0" borderId="0" xfId="1" applyNumberFormat="1" applyFont="1" applyFill="1"/>
    <xf numFmtId="2" fontId="12" fillId="0" borderId="0" xfId="1" applyNumberFormat="1" applyFont="1" applyFill="1"/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vertical="center"/>
      <protection hidden="1"/>
    </xf>
    <xf numFmtId="0" fontId="13" fillId="0" borderId="1" xfId="1" applyFont="1" applyFill="1" applyBorder="1" applyAlignment="1" applyProtection="1">
      <alignment horizontal="center" vertical="center"/>
      <protection hidden="1"/>
    </xf>
    <xf numFmtId="0" fontId="22" fillId="3" borderId="0" xfId="0" applyFont="1" applyFill="1" applyAlignment="1">
      <alignment wrapText="1"/>
    </xf>
    <xf numFmtId="49" fontId="22" fillId="3" borderId="0" xfId="0" applyNumberFormat="1" applyFont="1" applyFill="1"/>
    <xf numFmtId="0" fontId="23" fillId="3" borderId="0" xfId="0" applyFont="1" applyFill="1"/>
    <xf numFmtId="49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2" fillId="0" borderId="1" xfId="1" applyNumberFormat="1" applyFont="1" applyFill="1" applyBorder="1" applyAlignment="1" applyProtection="1">
      <alignment horizontal="center" vertical="center"/>
      <protection hidden="1"/>
    </xf>
    <xf numFmtId="49" fontId="12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49" fontId="12" fillId="0" borderId="1" xfId="1" applyNumberFormat="1" applyFont="1" applyFill="1" applyBorder="1" applyAlignment="1">
      <alignment horizontal="center" vertical="center" textRotation="90" wrapText="1"/>
    </xf>
    <xf numFmtId="0" fontId="15" fillId="0" borderId="1" xfId="1" applyNumberFormat="1" applyFont="1" applyFill="1" applyBorder="1" applyAlignment="1" applyProtection="1">
      <alignment horizontal="center" wrapText="1"/>
      <protection hidden="1"/>
    </xf>
    <xf numFmtId="49" fontId="15" fillId="0" borderId="1" xfId="1" applyNumberFormat="1" applyFont="1" applyFill="1" applyBorder="1" applyAlignment="1" applyProtection="1">
      <alignment horizontal="center" wrapText="1"/>
      <protection hidden="1"/>
    </xf>
    <xf numFmtId="49" fontId="15" fillId="0" borderId="1" xfId="1" applyNumberFormat="1" applyFont="1" applyFill="1" applyBorder="1" applyAlignment="1" applyProtection="1">
      <alignment horizontal="center"/>
      <protection hidden="1"/>
    </xf>
    <xf numFmtId="49" fontId="15" fillId="0" borderId="1" xfId="1" applyNumberFormat="1" applyFont="1" applyFill="1" applyBorder="1" applyAlignment="1">
      <alignment horizontal="center" wrapText="1"/>
    </xf>
    <xf numFmtId="49" fontId="1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9" fillId="0" borderId="1" xfId="1" applyNumberFormat="1" applyFont="1" applyFill="1" applyBorder="1" applyAlignment="1" applyProtection="1">
      <alignment horizontal="left" wrapText="1"/>
      <protection hidden="1"/>
    </xf>
    <xf numFmtId="49" fontId="13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1" applyNumberFormat="1" applyFont="1" applyFill="1" applyBorder="1" applyAlignment="1" applyProtection="1">
      <alignment horizontal="left" wrapText="1"/>
      <protection hidden="1"/>
    </xf>
    <xf numFmtId="2" fontId="13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0" xfId="1" applyFont="1" applyFill="1"/>
    <xf numFmtId="0" fontId="10" fillId="0" borderId="1" xfId="1" applyNumberFormat="1" applyFont="1" applyFill="1" applyBorder="1" applyAlignment="1" applyProtection="1">
      <alignment horizontal="left" wrapText="1"/>
      <protection hidden="1"/>
    </xf>
    <xf numFmtId="49" fontId="10" fillId="0" borderId="1" xfId="1" applyNumberFormat="1" applyFont="1" applyFill="1" applyBorder="1" applyAlignment="1" applyProtection="1">
      <alignment horizontal="center" wrapText="1"/>
      <protection hidden="1"/>
    </xf>
    <xf numFmtId="164" fontId="10" fillId="0" borderId="1" xfId="1" applyNumberFormat="1" applyFont="1" applyFill="1" applyBorder="1" applyAlignment="1" applyProtection="1">
      <alignment horizontal="center" wrapText="1"/>
      <protection hidden="1"/>
    </xf>
    <xf numFmtId="0" fontId="10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10" fillId="0" borderId="1" xfId="1" applyNumberFormat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166" fontId="13" fillId="0" borderId="1" xfId="1" applyNumberFormat="1" applyFont="1" applyFill="1" applyBorder="1" applyAlignment="1" applyProtection="1">
      <alignment horizontal="left" wrapText="1"/>
      <protection hidden="1"/>
    </xf>
    <xf numFmtId="167" fontId="13" fillId="0" borderId="1" xfId="1" applyNumberFormat="1" applyFont="1" applyFill="1" applyBorder="1" applyAlignment="1" applyProtection="1">
      <alignment horizontal="center" wrapText="1"/>
      <protection hidden="1"/>
    </xf>
    <xf numFmtId="165" fontId="13" fillId="0" borderId="1" xfId="1" applyNumberFormat="1" applyFont="1" applyFill="1" applyBorder="1" applyAlignment="1" applyProtection="1">
      <alignment horizontal="center" wrapText="1"/>
      <protection hidden="1"/>
    </xf>
    <xf numFmtId="168" fontId="13" fillId="0" borderId="1" xfId="1" applyNumberFormat="1" applyFont="1" applyFill="1" applyBorder="1" applyAlignment="1" applyProtection="1">
      <alignment horizontal="center" wrapText="1"/>
      <protection hidden="1"/>
    </xf>
    <xf numFmtId="0" fontId="10" fillId="0" borderId="1" xfId="0" applyFont="1" applyFill="1" applyBorder="1" applyAlignment="1">
      <alignment wrapText="1"/>
    </xf>
    <xf numFmtId="167" fontId="10" fillId="0" borderId="1" xfId="1" applyNumberFormat="1" applyFont="1" applyFill="1" applyBorder="1" applyAlignment="1" applyProtection="1">
      <alignment horizontal="center" wrapText="1"/>
      <protection hidden="1"/>
    </xf>
    <xf numFmtId="165" fontId="10" fillId="0" borderId="1" xfId="1" applyNumberFormat="1" applyFont="1" applyFill="1" applyBorder="1" applyAlignment="1" applyProtection="1">
      <alignment horizontal="center" wrapText="1"/>
      <protection hidden="1"/>
    </xf>
    <xf numFmtId="168" fontId="10" fillId="0" borderId="1" xfId="1" applyNumberFormat="1" applyFont="1" applyFill="1" applyBorder="1" applyAlignment="1" applyProtection="1">
      <alignment horizontal="center" wrapText="1"/>
      <protection hidden="1"/>
    </xf>
    <xf numFmtId="49" fontId="13" fillId="0" borderId="1" xfId="1" applyNumberFormat="1" applyFont="1" applyFill="1" applyBorder="1" applyAlignment="1">
      <alignment horizontal="center"/>
    </xf>
    <xf numFmtId="166" fontId="10" fillId="0" borderId="1" xfId="1" applyNumberFormat="1" applyFont="1" applyFill="1" applyBorder="1" applyAlignment="1" applyProtection="1">
      <alignment horizontal="left" wrapText="1"/>
      <protection hidden="1"/>
    </xf>
    <xf numFmtId="164" fontId="10" fillId="0" borderId="1" xfId="1" applyNumberFormat="1" applyFont="1" applyFill="1" applyBorder="1" applyAlignment="1">
      <alignment horizontal="center"/>
    </xf>
    <xf numFmtId="0" fontId="13" fillId="0" borderId="1" xfId="1" applyNumberFormat="1" applyFont="1" applyFill="1" applyBorder="1"/>
    <xf numFmtId="49" fontId="14" fillId="0" borderId="1" xfId="1" applyNumberFormat="1" applyFont="1" applyFill="1" applyBorder="1" applyAlignment="1">
      <alignment horizontal="center"/>
    </xf>
    <xf numFmtId="49" fontId="14" fillId="0" borderId="1" xfId="1" applyNumberFormat="1" applyFont="1" applyFill="1" applyBorder="1"/>
    <xf numFmtId="0" fontId="14" fillId="0" borderId="0" xfId="1" applyFont="1" applyFill="1"/>
    <xf numFmtId="164" fontId="13" fillId="0" borderId="1" xfId="1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wrapText="1"/>
    </xf>
    <xf numFmtId="0" fontId="13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169" fontId="13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1" applyNumberFormat="1" applyFont="1" applyFill="1" applyBorder="1" applyAlignment="1">
      <alignment wrapText="1"/>
    </xf>
    <xf numFmtId="49" fontId="13" fillId="0" borderId="1" xfId="1" applyNumberFormat="1" applyFont="1" applyFill="1" applyBorder="1"/>
    <xf numFmtId="49" fontId="12" fillId="0" borderId="1" xfId="1" applyNumberFormat="1" applyFont="1" applyFill="1" applyBorder="1" applyAlignment="1">
      <alignment horizontal="center"/>
    </xf>
    <xf numFmtId="49" fontId="12" fillId="0" borderId="1" xfId="1" applyNumberFormat="1" applyFont="1" applyFill="1" applyBorder="1"/>
    <xf numFmtId="0" fontId="10" fillId="0" borderId="0" xfId="1" applyNumberFormat="1" applyFont="1" applyFill="1" applyAlignment="1">
      <alignment wrapText="1"/>
    </xf>
    <xf numFmtId="49" fontId="10" fillId="0" borderId="0" xfId="1" applyNumberFormat="1" applyFont="1" applyFill="1" applyAlignment="1">
      <alignment horizontal="center"/>
    </xf>
    <xf numFmtId="164" fontId="10" fillId="0" borderId="0" xfId="1" applyNumberFormat="1" applyFont="1" applyFill="1" applyAlignment="1">
      <alignment horizontal="center"/>
    </xf>
    <xf numFmtId="49" fontId="18" fillId="0" borderId="0" xfId="1" applyNumberFormat="1" applyFont="1" applyFill="1" applyAlignment="1">
      <alignment horizontal="right" wrapText="1"/>
    </xf>
    <xf numFmtId="49" fontId="18" fillId="0" borderId="0" xfId="1" applyNumberFormat="1" applyFont="1" applyFill="1" applyAlignment="1">
      <alignment horizontal="center"/>
    </xf>
    <xf numFmtId="2" fontId="18" fillId="0" borderId="0" xfId="1" applyNumberFormat="1" applyFont="1" applyFill="1"/>
    <xf numFmtId="49" fontId="18" fillId="0" borderId="0" xfId="1" applyNumberFormat="1" applyFont="1" applyFill="1"/>
    <xf numFmtId="49" fontId="18" fillId="0" borderId="0" xfId="1" applyNumberFormat="1" applyFont="1" applyFill="1" applyAlignment="1">
      <alignment wrapText="1"/>
    </xf>
    <xf numFmtId="49" fontId="10" fillId="0" borderId="0" xfId="1" applyNumberFormat="1" applyFont="1" applyFill="1" applyAlignment="1">
      <alignment wrapText="1"/>
    </xf>
    <xf numFmtId="0" fontId="10" fillId="0" borderId="0" xfId="1" applyNumberFormat="1" applyFont="1" applyFill="1"/>
    <xf numFmtId="0" fontId="12" fillId="0" borderId="1" xfId="1" applyFont="1" applyFill="1" applyBorder="1" applyProtection="1">
      <protection hidden="1"/>
    </xf>
    <xf numFmtId="0" fontId="10" fillId="0" borderId="1" xfId="1" applyNumberFormat="1" applyFont="1" applyFill="1" applyBorder="1" applyAlignment="1" applyProtection="1">
      <alignment vertical="center" wrapText="1"/>
      <protection hidden="1"/>
    </xf>
    <xf numFmtId="0" fontId="8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13" fillId="0" borderId="1" xfId="1" applyFont="1" applyFill="1" applyBorder="1" applyAlignment="1" applyProtection="1">
      <alignment horizontal="left" vertical="center"/>
      <protection hidden="1"/>
    </xf>
    <xf numFmtId="0" fontId="13" fillId="0" borderId="1" xfId="1" applyFont="1" applyFill="1" applyBorder="1" applyAlignment="1" applyProtection="1">
      <alignment vertical="center"/>
      <protection hidden="1"/>
    </xf>
    <xf numFmtId="0" fontId="13" fillId="0" borderId="1" xfId="1" applyFont="1" applyFill="1" applyBorder="1" applyAlignment="1" applyProtection="1">
      <protection hidden="1"/>
    </xf>
    <xf numFmtId="164" fontId="9" fillId="0" borderId="1" xfId="1" applyNumberFormat="1" applyFont="1" applyBorder="1" applyProtection="1">
      <protection hidden="1"/>
    </xf>
    <xf numFmtId="164" fontId="24" fillId="0" borderId="1" xfId="1" applyNumberFormat="1" applyFont="1" applyBorder="1" applyAlignment="1">
      <alignment horizontal="right"/>
    </xf>
    <xf numFmtId="164" fontId="9" fillId="0" borderId="1" xfId="1" applyNumberFormat="1" applyBorder="1" applyAlignment="1">
      <alignment horizontal="right"/>
    </xf>
    <xf numFmtId="164" fontId="13" fillId="0" borderId="1" xfId="1" applyNumberFormat="1" applyFont="1" applyFill="1" applyBorder="1" applyAlignment="1" applyProtection="1">
      <protection hidden="1"/>
    </xf>
    <xf numFmtId="164" fontId="10" fillId="0" borderId="1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alignment horizontal="right"/>
      <protection hidden="1"/>
    </xf>
    <xf numFmtId="0" fontId="25" fillId="0" borderId="0" xfId="0" applyFont="1"/>
    <xf numFmtId="0" fontId="7" fillId="0" borderId="0" xfId="0" applyFont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Fill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center"/>
    </xf>
    <xf numFmtId="164" fontId="27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right"/>
    </xf>
    <xf numFmtId="164" fontId="28" fillId="0" borderId="1" xfId="0" applyNumberFormat="1" applyFont="1" applyFill="1" applyBorder="1" applyAlignment="1"/>
    <xf numFmtId="164" fontId="28" fillId="0" borderId="1" xfId="0" applyNumberFormat="1" applyFont="1" applyFill="1" applyBorder="1" applyAlignment="1">
      <alignment horizontal="right"/>
    </xf>
    <xf numFmtId="0" fontId="27" fillId="3" borderId="1" xfId="0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center"/>
    </xf>
    <xf numFmtId="164" fontId="27" fillId="3" borderId="1" xfId="0" applyNumberFormat="1" applyFont="1" applyFill="1" applyBorder="1" applyAlignment="1">
      <alignment horizontal="right"/>
    </xf>
    <xf numFmtId="0" fontId="26" fillId="3" borderId="0" xfId="0" applyFont="1" applyFill="1"/>
    <xf numFmtId="0" fontId="28" fillId="3" borderId="1" xfId="0" applyFont="1" applyFill="1" applyBorder="1" applyAlignment="1">
      <alignment horizontal="left" vertical="center" wrapText="1"/>
    </xf>
    <xf numFmtId="49" fontId="28" fillId="3" borderId="1" xfId="0" applyNumberFormat="1" applyFont="1" applyFill="1" applyBorder="1" applyAlignment="1">
      <alignment horizontal="center"/>
    </xf>
    <xf numFmtId="164" fontId="28" fillId="3" borderId="1" xfId="0" applyNumberFormat="1" applyFont="1" applyFill="1" applyBorder="1" applyAlignment="1">
      <alignment horizontal="right"/>
    </xf>
    <xf numFmtId="0" fontId="26" fillId="0" borderId="0" xfId="0" applyFont="1" applyAlignment="1">
      <alignment horizontal="justify"/>
    </xf>
    <xf numFmtId="4" fontId="26" fillId="0" borderId="0" xfId="0" applyNumberFormat="1" applyFont="1"/>
    <xf numFmtId="0" fontId="13" fillId="0" borderId="0" xfId="1" applyNumberFormat="1" applyFont="1" applyFill="1" applyAlignment="1" applyProtection="1">
      <alignment horizontal="center" vertical="center" wrapText="1"/>
      <protection hidden="1"/>
    </xf>
    <xf numFmtId="14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0" xfId="1" applyNumberFormat="1" applyFont="1" applyFill="1" applyAlignment="1" applyProtection="1">
      <alignment horizontal="left"/>
      <protection hidden="1"/>
    </xf>
    <xf numFmtId="49" fontId="12" fillId="0" borderId="1" xfId="1" applyNumberFormat="1" applyFont="1" applyFill="1" applyBorder="1" applyAlignment="1" applyProtection="1">
      <alignment horizontal="center"/>
      <protection hidden="1"/>
    </xf>
    <xf numFmtId="49" fontId="13" fillId="0" borderId="0" xfId="1" applyNumberFormat="1" applyFont="1" applyFill="1" applyAlignment="1" applyProtection="1">
      <alignment horizontal="center" vertical="center" wrapText="1"/>
      <protection hidden="1"/>
    </xf>
    <xf numFmtId="49" fontId="14" fillId="0" borderId="1" xfId="1" applyNumberFormat="1" applyFont="1" applyFill="1" applyBorder="1" applyAlignment="1" applyProtection="1">
      <alignment horizontal="center" wrapText="1"/>
      <protection hidden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0" borderId="8" xfId="0" applyNumberFormat="1" applyFont="1" applyFill="1" applyBorder="1" applyAlignment="1">
      <alignment horizontal="center" vertical="center" wrapText="1"/>
    </xf>
    <xf numFmtId="49" fontId="28" fillId="0" borderId="9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wrapText="1"/>
    </xf>
    <xf numFmtId="49" fontId="30" fillId="3" borderId="0" xfId="0" applyNumberFormat="1" applyFont="1" applyFill="1"/>
    <xf numFmtId="0" fontId="30" fillId="3" borderId="0" xfId="0" applyFont="1" applyFill="1"/>
    <xf numFmtId="0" fontId="30" fillId="0" borderId="0" xfId="0" applyFont="1"/>
    <xf numFmtId="0" fontId="29" fillId="0" borderId="0" xfId="0" applyFont="1"/>
    <xf numFmtId="0" fontId="31" fillId="2" borderId="0" xfId="0" applyFont="1" applyFill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textRotation="90"/>
    </xf>
    <xf numFmtId="0" fontId="30" fillId="3" borderId="1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3" borderId="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2" fillId="4" borderId="1" xfId="0" applyFont="1" applyFill="1" applyBorder="1" applyAlignment="1">
      <alignment wrapText="1"/>
    </xf>
    <xf numFmtId="49" fontId="33" fillId="4" borderId="1" xfId="0" applyNumberFormat="1" applyFont="1" applyFill="1" applyBorder="1" applyAlignment="1">
      <alignment horizontal="center" wrapText="1"/>
    </xf>
    <xf numFmtId="164" fontId="32" fillId="4" borderId="1" xfId="0" applyNumberFormat="1" applyFont="1" applyFill="1" applyBorder="1" applyAlignment="1">
      <alignment horizontal="right"/>
    </xf>
    <xf numFmtId="164" fontId="32" fillId="4" borderId="1" xfId="0" applyNumberFormat="1" applyFont="1" applyFill="1" applyBorder="1" applyAlignment="1">
      <alignment horizontal="right" wrapText="1"/>
    </xf>
    <xf numFmtId="0" fontId="34" fillId="2" borderId="0" xfId="0" applyFont="1" applyFill="1"/>
    <xf numFmtId="0" fontId="32" fillId="5" borderId="1" xfId="0" applyFont="1" applyFill="1" applyBorder="1" applyAlignment="1">
      <alignment wrapText="1"/>
    </xf>
    <xf numFmtId="49" fontId="33" fillId="5" borderId="1" xfId="0" applyNumberFormat="1" applyFont="1" applyFill="1" applyBorder="1" applyAlignment="1">
      <alignment horizontal="center" wrapText="1"/>
    </xf>
    <xf numFmtId="164" fontId="32" fillId="5" borderId="1" xfId="0" applyNumberFormat="1" applyFont="1" applyFill="1" applyBorder="1" applyAlignment="1">
      <alignment horizontal="right"/>
    </xf>
    <xf numFmtId="164" fontId="32" fillId="5" borderId="1" xfId="0" applyNumberFormat="1" applyFont="1" applyFill="1" applyBorder="1" applyAlignment="1">
      <alignment horizontal="right" wrapText="1"/>
    </xf>
    <xf numFmtId="0" fontId="34" fillId="0" borderId="0" xfId="0" applyFont="1"/>
    <xf numFmtId="0" fontId="35" fillId="3" borderId="1" xfId="0" applyFont="1" applyFill="1" applyBorder="1" applyAlignment="1">
      <alignment wrapText="1"/>
    </xf>
    <xf numFmtId="49" fontId="34" fillId="3" borderId="1" xfId="0" applyNumberFormat="1" applyFont="1" applyFill="1" applyBorder="1" applyAlignment="1">
      <alignment horizontal="center" wrapText="1"/>
    </xf>
    <xf numFmtId="164" fontId="35" fillId="3" borderId="1" xfId="0" applyNumberFormat="1" applyFont="1" applyFill="1" applyBorder="1" applyAlignment="1">
      <alignment horizontal="right"/>
    </xf>
    <xf numFmtId="0" fontId="33" fillId="0" borderId="0" xfId="0" applyFont="1"/>
    <xf numFmtId="0" fontId="32" fillId="3" borderId="1" xfId="0" applyFont="1" applyFill="1" applyBorder="1" applyAlignment="1">
      <alignment wrapText="1"/>
    </xf>
    <xf numFmtId="49" fontId="33" fillId="3" borderId="1" xfId="0" applyNumberFormat="1" applyFont="1" applyFill="1" applyBorder="1" applyAlignment="1">
      <alignment horizontal="center" wrapText="1"/>
    </xf>
    <xf numFmtId="164" fontId="32" fillId="3" borderId="1" xfId="0" applyNumberFormat="1" applyFont="1" applyFill="1" applyBorder="1" applyAlignment="1">
      <alignment horizontal="right" wrapText="1"/>
    </xf>
    <xf numFmtId="164" fontId="35" fillId="5" borderId="1" xfId="0" applyNumberFormat="1" applyFont="1" applyFill="1" applyBorder="1" applyAlignment="1">
      <alignment horizontal="right"/>
    </xf>
    <xf numFmtId="164" fontId="35" fillId="0" borderId="1" xfId="0" applyNumberFormat="1" applyFont="1" applyFill="1" applyBorder="1" applyAlignment="1">
      <alignment horizontal="right"/>
    </xf>
    <xf numFmtId="164" fontId="35" fillId="3" borderId="1" xfId="0" applyNumberFormat="1" applyFont="1" applyFill="1" applyBorder="1" applyAlignment="1">
      <alignment horizontal="right" wrapText="1"/>
    </xf>
    <xf numFmtId="0" fontId="32" fillId="3" borderId="1" xfId="0" applyFont="1" applyFill="1" applyBorder="1" applyAlignment="1">
      <alignment horizontal="center" wrapText="1"/>
    </xf>
    <xf numFmtId="164" fontId="32" fillId="3" borderId="1" xfId="0" applyNumberFormat="1" applyFont="1" applyFill="1" applyBorder="1" applyAlignment="1">
      <alignment horizontal="center"/>
    </xf>
    <xf numFmtId="164" fontId="32" fillId="3" borderId="1" xfId="0" applyNumberFormat="1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164" fontId="32" fillId="3" borderId="1" xfId="0" applyNumberFormat="1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left" wrapText="1"/>
    </xf>
    <xf numFmtId="164" fontId="35" fillId="3" borderId="1" xfId="0" applyNumberFormat="1" applyFont="1" applyFill="1" applyBorder="1" applyAlignment="1">
      <alignment horizontal="center"/>
    </xf>
    <xf numFmtId="164" fontId="35" fillId="3" borderId="1" xfId="0" applyNumberFormat="1" applyFont="1" applyFill="1" applyBorder="1" applyAlignment="1">
      <alignment horizontal="center" wrapText="1"/>
    </xf>
    <xf numFmtId="49" fontId="35" fillId="3" borderId="1" xfId="0" applyNumberFormat="1" applyFont="1" applyFill="1" applyBorder="1" applyAlignment="1">
      <alignment wrapText="1"/>
    </xf>
    <xf numFmtId="49" fontId="34" fillId="3" borderId="1" xfId="0" applyNumberFormat="1" applyFont="1" applyFill="1" applyBorder="1" applyAlignment="1">
      <alignment horizontal="center"/>
    </xf>
    <xf numFmtId="49" fontId="33" fillId="5" borderId="1" xfId="0" applyNumberFormat="1" applyFont="1" applyFill="1" applyBorder="1" applyAlignment="1">
      <alignment horizontal="center"/>
    </xf>
    <xf numFmtId="49" fontId="33" fillId="3" borderId="1" xfId="0" applyNumberFormat="1" applyFont="1" applyFill="1" applyBorder="1" applyAlignment="1">
      <alignment horizontal="center"/>
    </xf>
    <xf numFmtId="164" fontId="35" fillId="0" borderId="1" xfId="0" applyNumberFormat="1" applyFont="1" applyBorder="1"/>
    <xf numFmtId="0" fontId="32" fillId="4" borderId="1" xfId="0" applyFont="1" applyFill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vertical="center" wrapText="1"/>
    </xf>
    <xf numFmtId="49" fontId="33" fillId="4" borderId="1" xfId="0" applyNumberFormat="1" applyFont="1" applyFill="1" applyBorder="1" applyAlignment="1">
      <alignment horizontal="center"/>
    </xf>
    <xf numFmtId="164" fontId="32" fillId="0" borderId="1" xfId="0" applyNumberFormat="1" applyFont="1" applyFill="1" applyBorder="1" applyAlignment="1">
      <alignment horizontal="right"/>
    </xf>
    <xf numFmtId="164" fontId="32" fillId="0" borderId="1" xfId="0" applyNumberFormat="1" applyFont="1" applyBorder="1" applyAlignment="1">
      <alignment horizontal="center"/>
    </xf>
    <xf numFmtId="0" fontId="32" fillId="2" borderId="1" xfId="0" applyFont="1" applyFill="1" applyBorder="1" applyAlignment="1">
      <alignment wrapText="1"/>
    </xf>
    <xf numFmtId="164" fontId="35" fillId="3" borderId="1" xfId="0" applyNumberFormat="1" applyFont="1" applyFill="1" applyBorder="1"/>
    <xf numFmtId="164" fontId="32" fillId="0" borderId="1" xfId="0" applyNumberFormat="1" applyFont="1" applyBorder="1"/>
    <xf numFmtId="164" fontId="32" fillId="6" borderId="1" xfId="0" applyNumberFormat="1" applyFont="1" applyFill="1" applyBorder="1" applyAlignment="1">
      <alignment horizontal="right"/>
    </xf>
    <xf numFmtId="0" fontId="35" fillId="5" borderId="1" xfId="0" applyFont="1" applyFill="1" applyBorder="1" applyAlignment="1">
      <alignment wrapText="1"/>
    </xf>
    <xf numFmtId="49" fontId="34" fillId="5" borderId="1" xfId="0" applyNumberFormat="1" applyFont="1" applyFill="1" applyBorder="1" applyAlignment="1">
      <alignment horizontal="center" wrapText="1"/>
    </xf>
    <xf numFmtId="0" fontId="35" fillId="0" borderId="1" xfId="0" applyFont="1" applyFill="1" applyBorder="1" applyAlignment="1">
      <alignment wrapText="1"/>
    </xf>
    <xf numFmtId="49" fontId="34" fillId="0" borderId="1" xfId="0" applyNumberFormat="1" applyFont="1" applyFill="1" applyBorder="1" applyAlignment="1">
      <alignment horizontal="center" wrapText="1"/>
    </xf>
    <xf numFmtId="0" fontId="34" fillId="0" borderId="0" xfId="0" applyFont="1" applyFill="1"/>
    <xf numFmtId="49" fontId="33" fillId="3" borderId="1" xfId="0" applyNumberFormat="1" applyFont="1" applyFill="1" applyBorder="1" applyAlignment="1">
      <alignment wrapText="1"/>
    </xf>
    <xf numFmtId="4" fontId="30" fillId="3" borderId="0" xfId="0" applyNumberFormat="1" applyFont="1" applyFill="1"/>
    <xf numFmtId="164" fontId="30" fillId="3" borderId="0" xfId="0" applyNumberFormat="1" applyFont="1" applyFill="1"/>
    <xf numFmtId="0" fontId="36" fillId="3" borderId="0" xfId="0" applyFont="1" applyFill="1" applyAlignment="1">
      <alignment wrapText="1"/>
    </xf>
    <xf numFmtId="49" fontId="36" fillId="3" borderId="0" xfId="0" applyNumberFormat="1" applyFont="1" applyFill="1"/>
    <xf numFmtId="0" fontId="36" fillId="3" borderId="0" xfId="0" applyFont="1" applyFill="1"/>
    <xf numFmtId="164" fontId="34" fillId="3" borderId="0" xfId="0" applyNumberFormat="1" applyFont="1" applyFill="1"/>
    <xf numFmtId="0" fontId="34" fillId="3" borderId="0" xfId="0" applyFont="1" applyFill="1"/>
  </cellXfs>
  <cellStyles count="5">
    <cellStyle name="Обычный" xfId="0" builtinId="0"/>
    <cellStyle name="Обычный 2" xfId="1"/>
    <cellStyle name="Обычный 3" xfId="3"/>
    <cellStyle name="Обычный 4" xfId="4"/>
    <cellStyle name="Финансовый 2" xfId="2"/>
  </cellStyles>
  <dxfs count="0"/>
  <tableStyles count="0" defaultTableStyle="TableStyleMedium9" defaultPivotStyle="PivotStyleLight16"/>
  <colors>
    <mruColors>
      <color rgb="FFCCFFCC"/>
      <color rgb="FFDDDDDD"/>
      <color rgb="FF66FF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88;&#1088;&#1086;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57;&#1103;&#1092;&#1091;&#1082;&#1086;&#1074;&#1072;/&#1059;&#1058;&#1054;&#1063;&#1053;&#1045;&#1053;&#1048;&#1045;%202012/7.%20&#1091;&#1090;&#1086;&#1095;&#1085;&#1077;&#1085;&#1080;&#1077;%20&#1074;%20&#1080;&#1102;&#1083;&#1077;/&#1040;&#1085;&#1072;&#1083;&#1080;&#1090;&#1080;&#1095;&#1077;&#1089;&#1082;&#1072;&#1103;%20&#1090;&#1072;&#1073;&#1083;&#1080;&#1094;&#1072;,%20&#1087;&#1088;&#1080;&#1083;&#1086;&#1078;&#1077;&#1085;&#1080;&#1103;%203,4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12"/>
      <sheetName val="пр3"/>
      <sheetName val="пр4"/>
      <sheetName val="гр.6"/>
      <sheetName val="гр.7"/>
      <sheetName val="Гр. 8"/>
      <sheetName val="гр.9"/>
      <sheetName val="Гр.10"/>
      <sheetName val="гр.11"/>
      <sheetName val="гр.12"/>
    </sheetNames>
    <sheetDataSet>
      <sheetData sheetId="0">
        <row r="28">
          <cell r="T28">
            <v>243.3</v>
          </cell>
        </row>
        <row r="135">
          <cell r="U135">
            <v>295.2</v>
          </cell>
        </row>
        <row r="139">
          <cell r="U139">
            <v>1100</v>
          </cell>
        </row>
        <row r="166">
          <cell r="V166">
            <v>95000</v>
          </cell>
        </row>
        <row r="167">
          <cell r="U167">
            <v>523.29999999999995</v>
          </cell>
        </row>
        <row r="172">
          <cell r="U172">
            <v>5017.6000000000004</v>
          </cell>
        </row>
        <row r="212">
          <cell r="V212">
            <v>3.3</v>
          </cell>
        </row>
        <row r="415">
          <cell r="U4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O648"/>
  <sheetViews>
    <sheetView view="pageBreakPreview" zoomScale="60" zoomScaleNormal="70" workbookViewId="0">
      <selection activeCell="A37" sqref="A37"/>
    </sheetView>
  </sheetViews>
  <sheetFormatPr defaultColWidth="9.140625" defaultRowHeight="15" outlineLevelRow="1" x14ac:dyDescent="0.25"/>
  <cols>
    <col min="1" max="1" width="127" style="16" customWidth="1"/>
    <col min="2" max="2" width="8.42578125" style="17" customWidth="1"/>
    <col min="3" max="3" width="9.140625" style="17" customWidth="1"/>
    <col min="4" max="4" width="18.42578125" style="18" customWidth="1"/>
    <col min="5" max="5" width="22.140625" style="18" hidden="1" customWidth="1"/>
    <col min="6" max="6" width="19.140625" style="18" hidden="1" customWidth="1"/>
    <col min="7" max="8" width="21.42578125" style="18" customWidth="1"/>
    <col min="9" max="9" width="16.85546875" style="18" customWidth="1"/>
    <col min="10" max="10" width="18.5703125" style="1" customWidth="1"/>
    <col min="11" max="11" width="20.5703125" style="1" customWidth="1"/>
    <col min="12" max="12" width="18.28515625" customWidth="1"/>
    <col min="13" max="13" width="21.5703125" customWidth="1"/>
    <col min="14" max="14" width="20.5703125" style="1" customWidth="1"/>
    <col min="15" max="15" width="19" style="1" customWidth="1"/>
    <col min="16" max="16384" width="9.140625" style="1"/>
  </cols>
  <sheetData>
    <row r="1" spans="1:15" s="162" customFormat="1" x14ac:dyDescent="0.25">
      <c r="A1" s="159"/>
      <c r="B1" s="160"/>
      <c r="C1" s="160"/>
      <c r="D1" s="161"/>
      <c r="E1" s="161"/>
      <c r="F1" s="161"/>
      <c r="G1" s="161"/>
      <c r="H1" s="161"/>
      <c r="I1" s="161"/>
      <c r="L1" s="163"/>
      <c r="M1" s="163"/>
    </row>
    <row r="2" spans="1:15" s="162" customFormat="1" ht="26.25" customHeight="1" x14ac:dyDescent="0.2">
      <c r="A2" s="164" t="s">
        <v>885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5" s="162" customFormat="1" ht="15.75" customHeight="1" x14ac:dyDescent="0.25">
      <c r="A3" s="159"/>
      <c r="B3" s="160"/>
      <c r="C3" s="160"/>
      <c r="D3" s="161"/>
      <c r="E3" s="161"/>
      <c r="F3" s="161"/>
      <c r="G3" s="161"/>
      <c r="H3" s="161"/>
      <c r="I3" s="161"/>
      <c r="L3" s="163"/>
      <c r="M3" s="163"/>
    </row>
    <row r="4" spans="1:15" s="171" customFormat="1" ht="18" customHeight="1" x14ac:dyDescent="0.25">
      <c r="A4" s="165" t="s">
        <v>51</v>
      </c>
      <c r="B4" s="166" t="s">
        <v>52</v>
      </c>
      <c r="C4" s="166" t="s">
        <v>53</v>
      </c>
      <c r="D4" s="165" t="s">
        <v>533</v>
      </c>
      <c r="E4" s="167" t="s">
        <v>54</v>
      </c>
      <c r="F4" s="167"/>
      <c r="G4" s="168" t="s">
        <v>881</v>
      </c>
      <c r="H4" s="169"/>
      <c r="I4" s="170"/>
      <c r="J4" s="168" t="s">
        <v>882</v>
      </c>
      <c r="K4" s="169"/>
      <c r="L4" s="170"/>
      <c r="M4" s="168" t="s">
        <v>879</v>
      </c>
      <c r="N4" s="169"/>
      <c r="O4" s="170"/>
    </row>
    <row r="5" spans="1:15" s="171" customFormat="1" ht="45.75" customHeight="1" x14ac:dyDescent="0.25">
      <c r="A5" s="165"/>
      <c r="B5" s="166"/>
      <c r="C5" s="166"/>
      <c r="D5" s="165"/>
      <c r="E5" s="172"/>
      <c r="F5" s="172"/>
      <c r="G5" s="173"/>
      <c r="H5" s="174"/>
      <c r="I5" s="175"/>
      <c r="J5" s="173"/>
      <c r="K5" s="174"/>
      <c r="L5" s="175"/>
      <c r="M5" s="173"/>
      <c r="N5" s="174"/>
      <c r="O5" s="175"/>
    </row>
    <row r="6" spans="1:15" s="177" customFormat="1" ht="128.25" customHeight="1" x14ac:dyDescent="0.25">
      <c r="A6" s="165"/>
      <c r="B6" s="166"/>
      <c r="C6" s="166"/>
      <c r="D6" s="165"/>
      <c r="E6" s="176" t="s">
        <v>55</v>
      </c>
      <c r="F6" s="176" t="s">
        <v>39</v>
      </c>
      <c r="G6" s="176" t="s">
        <v>338</v>
      </c>
      <c r="H6" s="176" t="s">
        <v>55</v>
      </c>
      <c r="I6" s="176" t="s">
        <v>39</v>
      </c>
      <c r="J6" s="176" t="s">
        <v>338</v>
      </c>
      <c r="K6" s="176" t="s">
        <v>55</v>
      </c>
      <c r="L6" s="176" t="s">
        <v>39</v>
      </c>
      <c r="M6" s="176" t="s">
        <v>338</v>
      </c>
      <c r="N6" s="176" t="s">
        <v>55</v>
      </c>
      <c r="O6" s="176" t="s">
        <v>39</v>
      </c>
    </row>
    <row r="7" spans="1:15" s="179" customFormat="1" ht="12.75" x14ac:dyDescent="0.2">
      <c r="A7" s="178" t="s">
        <v>621</v>
      </c>
      <c r="B7" s="178" t="s">
        <v>638</v>
      </c>
      <c r="C7" s="178">
        <v>1</v>
      </c>
      <c r="D7" s="178">
        <v>2</v>
      </c>
      <c r="E7" s="178">
        <v>5</v>
      </c>
      <c r="F7" s="178">
        <v>6</v>
      </c>
      <c r="G7" s="178">
        <v>3</v>
      </c>
      <c r="H7" s="178">
        <v>4</v>
      </c>
      <c r="I7" s="178">
        <v>5</v>
      </c>
      <c r="J7" s="178">
        <v>3</v>
      </c>
      <c r="K7" s="178">
        <v>4</v>
      </c>
      <c r="L7" s="178">
        <v>5</v>
      </c>
      <c r="M7" s="178">
        <v>3</v>
      </c>
      <c r="N7" s="178">
        <v>4</v>
      </c>
      <c r="O7" s="178">
        <v>5</v>
      </c>
    </row>
    <row r="8" spans="1:15" s="184" customFormat="1" ht="18.75" customHeight="1" x14ac:dyDescent="0.3">
      <c r="A8" s="180" t="s">
        <v>56</v>
      </c>
      <c r="B8" s="181" t="s">
        <v>57</v>
      </c>
      <c r="C8" s="181" t="s">
        <v>58</v>
      </c>
      <c r="D8" s="182">
        <f t="shared" ref="D8:D59" si="0">SUM(E8:F8)</f>
        <v>308483.40000000002</v>
      </c>
      <c r="E8" s="183">
        <f>SUM(E9+E11+E15+E17+E19+E23+E27+E29)</f>
        <v>289206.10000000003</v>
      </c>
      <c r="F8" s="183">
        <f>SUM(F9+F11+F15+F17+F19+F23+F27+F29)</f>
        <v>19277.3</v>
      </c>
      <c r="G8" s="182">
        <f t="shared" ref="G8:G80" si="1">SUM(H8:I8)</f>
        <v>313807.39999999997</v>
      </c>
      <c r="H8" s="183">
        <f t="shared" ref="H8" si="2">SUM(H9+H11+H15+H17+H19+H23+H27+H29)</f>
        <v>301590.09999999998</v>
      </c>
      <c r="I8" s="183">
        <f t="shared" ref="I8" si="3">SUM(I9+I11+I15+I17+I19+I23+I27+I29)</f>
        <v>12217.300000000001</v>
      </c>
      <c r="J8" s="182">
        <f t="shared" ref="J8:J24" si="4">SUM(K8:L8)</f>
        <v>253849.60000000001</v>
      </c>
      <c r="K8" s="183">
        <f t="shared" ref="K8:L8" si="5">SUM(K9+K11+K15+K17+K19+K23+K27+K29)</f>
        <v>246047.7</v>
      </c>
      <c r="L8" s="183">
        <f t="shared" si="5"/>
        <v>7801.9000000000005</v>
      </c>
      <c r="M8" s="182">
        <f t="shared" ref="M8" si="6">SUM(J8/G8*100)</f>
        <v>80.893439734053459</v>
      </c>
      <c r="N8" s="182">
        <f t="shared" ref="N8" si="7">SUM(K8/H8*100)</f>
        <v>81.583480359600671</v>
      </c>
      <c r="O8" s="182">
        <f>SUM(L8*100)/I8</f>
        <v>63.859445212935746</v>
      </c>
    </row>
    <row r="9" spans="1:15" s="189" customFormat="1" ht="18.75" customHeight="1" x14ac:dyDescent="0.3">
      <c r="A9" s="185" t="s">
        <v>74</v>
      </c>
      <c r="B9" s="186" t="s">
        <v>57</v>
      </c>
      <c r="C9" s="186" t="s">
        <v>59</v>
      </c>
      <c r="D9" s="187">
        <f t="shared" si="0"/>
        <v>4145.6000000000004</v>
      </c>
      <c r="E9" s="188">
        <f>SUM(E10)</f>
        <v>4145.6000000000004</v>
      </c>
      <c r="F9" s="188">
        <f>SUM(F10)</f>
        <v>0</v>
      </c>
      <c r="G9" s="187">
        <f t="shared" si="1"/>
        <v>4326.3</v>
      </c>
      <c r="H9" s="188">
        <f>SUM(H10)</f>
        <v>4326.3</v>
      </c>
      <c r="I9" s="188">
        <f t="shared" ref="I9" si="8">SUM(I10)</f>
        <v>0</v>
      </c>
      <c r="J9" s="187">
        <f t="shared" si="4"/>
        <v>4006.5</v>
      </c>
      <c r="K9" s="188">
        <f>SUM(K10)</f>
        <v>4006.5</v>
      </c>
      <c r="L9" s="188">
        <f t="shared" ref="L9" si="9">SUM(L10)</f>
        <v>0</v>
      </c>
      <c r="M9" s="187">
        <f t="shared" ref="M9" si="10">SUM(N9:O9)</f>
        <v>92.608002218986201</v>
      </c>
      <c r="N9" s="188">
        <f>SUM(N10)</f>
        <v>92.608002218986201</v>
      </c>
      <c r="O9" s="188">
        <f t="shared" ref="O9" si="11">SUM(O10)</f>
        <v>0</v>
      </c>
    </row>
    <row r="10" spans="1:15" s="189" customFormat="1" ht="18.75" customHeight="1" x14ac:dyDescent="0.3">
      <c r="A10" s="190" t="s">
        <v>215</v>
      </c>
      <c r="B10" s="191" t="s">
        <v>57</v>
      </c>
      <c r="C10" s="191" t="s">
        <v>59</v>
      </c>
      <c r="D10" s="192">
        <f t="shared" si="0"/>
        <v>4145.6000000000004</v>
      </c>
      <c r="E10" s="192">
        <v>4145.6000000000004</v>
      </c>
      <c r="F10" s="192"/>
      <c r="G10" s="192">
        <f t="shared" si="1"/>
        <v>4326.3</v>
      </c>
      <c r="H10" s="192">
        <v>4326.3</v>
      </c>
      <c r="I10" s="192"/>
      <c r="J10" s="192">
        <f t="shared" si="4"/>
        <v>4006.5</v>
      </c>
      <c r="K10" s="192">
        <v>4006.5</v>
      </c>
      <c r="L10" s="192"/>
      <c r="M10" s="192">
        <f t="shared" ref="M10:M11" si="12">SUM(J10/G10*100)</f>
        <v>92.608002218986201</v>
      </c>
      <c r="N10" s="192">
        <f t="shared" ref="N10:N11" si="13">SUM(K10/H10*100)</f>
        <v>92.608002218986201</v>
      </c>
      <c r="O10" s="192">
        <v>0</v>
      </c>
    </row>
    <row r="11" spans="1:15" s="189" customFormat="1" ht="18.75" customHeight="1" x14ac:dyDescent="0.3">
      <c r="A11" s="185" t="s">
        <v>60</v>
      </c>
      <c r="B11" s="186" t="s">
        <v>57</v>
      </c>
      <c r="C11" s="186" t="s">
        <v>61</v>
      </c>
      <c r="D11" s="187">
        <f t="shared" si="0"/>
        <v>18545.099999999999</v>
      </c>
      <c r="E11" s="188">
        <f>SUM(E12+E13+E14)</f>
        <v>18545.099999999999</v>
      </c>
      <c r="F11" s="188">
        <f>SUM(F12+F13+F14)</f>
        <v>0</v>
      </c>
      <c r="G11" s="187">
        <f t="shared" si="1"/>
        <v>19347.800000000003</v>
      </c>
      <c r="H11" s="188">
        <f>SUM(H12+H13+H14)</f>
        <v>19347.800000000003</v>
      </c>
      <c r="I11" s="188">
        <f t="shared" ref="I11" si="14">SUM(I12+I13+I14)</f>
        <v>0</v>
      </c>
      <c r="J11" s="187">
        <f t="shared" si="4"/>
        <v>13322.1</v>
      </c>
      <c r="K11" s="188">
        <f>SUM(K12+K13+K14)</f>
        <v>13322.1</v>
      </c>
      <c r="L11" s="188">
        <f t="shared" ref="L11" si="15">SUM(L12+L13+L14)</f>
        <v>0</v>
      </c>
      <c r="M11" s="187">
        <f t="shared" si="12"/>
        <v>68.85589059221202</v>
      </c>
      <c r="N11" s="187">
        <f t="shared" si="13"/>
        <v>68.85589059221202</v>
      </c>
      <c r="O11" s="187">
        <v>0</v>
      </c>
    </row>
    <row r="12" spans="1:15" s="189" customFormat="1" ht="17.25" customHeight="1" x14ac:dyDescent="0.3">
      <c r="A12" s="190" t="s">
        <v>216</v>
      </c>
      <c r="B12" s="191" t="s">
        <v>57</v>
      </c>
      <c r="C12" s="191" t="s">
        <v>61</v>
      </c>
      <c r="D12" s="192">
        <f t="shared" si="0"/>
        <v>3852.3</v>
      </c>
      <c r="E12" s="192">
        <v>3852.3</v>
      </c>
      <c r="F12" s="192"/>
      <c r="G12" s="192">
        <f t="shared" si="1"/>
        <v>3852.3</v>
      </c>
      <c r="H12" s="192">
        <v>3852.3</v>
      </c>
      <c r="I12" s="192"/>
      <c r="J12" s="192">
        <f t="shared" si="4"/>
        <v>3127.2</v>
      </c>
      <c r="K12" s="192">
        <v>3127.2</v>
      </c>
      <c r="L12" s="192"/>
      <c r="M12" s="192">
        <f t="shared" ref="M12" si="16">SUM(J12/G12*100)</f>
        <v>81.177478389533519</v>
      </c>
      <c r="N12" s="192">
        <f t="shared" ref="N12" si="17">SUM(K12/H12*100)</f>
        <v>81.177478389533519</v>
      </c>
      <c r="O12" s="192">
        <v>0</v>
      </c>
    </row>
    <row r="13" spans="1:15" s="189" customFormat="1" ht="45" customHeight="1" x14ac:dyDescent="0.3">
      <c r="A13" s="190" t="s">
        <v>217</v>
      </c>
      <c r="B13" s="191" t="s">
        <v>57</v>
      </c>
      <c r="C13" s="191" t="s">
        <v>61</v>
      </c>
      <c r="D13" s="192">
        <f t="shared" si="0"/>
        <v>1977.3</v>
      </c>
      <c r="E13" s="192">
        <v>1977.3</v>
      </c>
      <c r="F13" s="192"/>
      <c r="G13" s="192">
        <f t="shared" si="1"/>
        <v>1977.3</v>
      </c>
      <c r="H13" s="192">
        <v>1977.3</v>
      </c>
      <c r="I13" s="192"/>
      <c r="J13" s="192">
        <f t="shared" si="4"/>
        <v>1177.4000000000001</v>
      </c>
      <c r="K13" s="192">
        <v>1177.4000000000001</v>
      </c>
      <c r="L13" s="192"/>
      <c r="M13" s="192">
        <f t="shared" ref="M13:M16" si="18">SUM(J13/G13*100)</f>
        <v>59.54584534466192</v>
      </c>
      <c r="N13" s="192">
        <f t="shared" ref="N13:N16" si="19">SUM(K13/H13*100)</f>
        <v>59.54584534466192</v>
      </c>
      <c r="O13" s="192">
        <v>0</v>
      </c>
    </row>
    <row r="14" spans="1:15" s="189" customFormat="1" ht="17.25" customHeight="1" x14ac:dyDescent="0.3">
      <c r="A14" s="190" t="s">
        <v>218</v>
      </c>
      <c r="B14" s="191" t="s">
        <v>57</v>
      </c>
      <c r="C14" s="191" t="s">
        <v>61</v>
      </c>
      <c r="D14" s="192">
        <f t="shared" si="0"/>
        <v>12715.5</v>
      </c>
      <c r="E14" s="192">
        <v>12715.5</v>
      </c>
      <c r="F14" s="192"/>
      <c r="G14" s="192">
        <f t="shared" si="1"/>
        <v>13518.2</v>
      </c>
      <c r="H14" s="192">
        <v>13518.2</v>
      </c>
      <c r="I14" s="192"/>
      <c r="J14" s="192">
        <f t="shared" si="4"/>
        <v>9017.5</v>
      </c>
      <c r="K14" s="192">
        <v>9017.5</v>
      </c>
      <c r="L14" s="192"/>
      <c r="M14" s="192">
        <f t="shared" si="18"/>
        <v>66.706366232190675</v>
      </c>
      <c r="N14" s="192">
        <f t="shared" si="19"/>
        <v>66.706366232190675</v>
      </c>
      <c r="O14" s="192">
        <v>0</v>
      </c>
    </row>
    <row r="15" spans="1:15" s="189" customFormat="1" ht="17.25" customHeight="1" x14ac:dyDescent="0.3">
      <c r="A15" s="185" t="s">
        <v>62</v>
      </c>
      <c r="B15" s="186" t="s">
        <v>57</v>
      </c>
      <c r="C15" s="186" t="s">
        <v>63</v>
      </c>
      <c r="D15" s="187">
        <f t="shared" si="0"/>
        <v>190199.2</v>
      </c>
      <c r="E15" s="188">
        <f>SUM(E16)</f>
        <v>190199.2</v>
      </c>
      <c r="F15" s="188">
        <f>SUM(F16)</f>
        <v>0</v>
      </c>
      <c r="G15" s="187">
        <f t="shared" si="1"/>
        <v>190879.6</v>
      </c>
      <c r="H15" s="188">
        <f t="shared" ref="H15:L15" si="20">SUM(H16)</f>
        <v>190879.6</v>
      </c>
      <c r="I15" s="188">
        <f t="shared" si="20"/>
        <v>0</v>
      </c>
      <c r="J15" s="187">
        <f t="shared" si="4"/>
        <v>156349.29999999999</v>
      </c>
      <c r="K15" s="188">
        <f t="shared" si="20"/>
        <v>156349.29999999999</v>
      </c>
      <c r="L15" s="188">
        <f t="shared" si="20"/>
        <v>0</v>
      </c>
      <c r="M15" s="187">
        <f t="shared" si="18"/>
        <v>81.909905511117998</v>
      </c>
      <c r="N15" s="187">
        <f t="shared" si="19"/>
        <v>81.909905511117998</v>
      </c>
      <c r="O15" s="187">
        <v>0</v>
      </c>
    </row>
    <row r="16" spans="1:15" s="189" customFormat="1" ht="16.5" customHeight="1" x14ac:dyDescent="0.3">
      <c r="A16" s="190" t="s">
        <v>219</v>
      </c>
      <c r="B16" s="191" t="s">
        <v>57</v>
      </c>
      <c r="C16" s="191" t="s">
        <v>63</v>
      </c>
      <c r="D16" s="192">
        <f t="shared" si="0"/>
        <v>190199.2</v>
      </c>
      <c r="E16" s="192">
        <v>190199.2</v>
      </c>
      <c r="F16" s="192"/>
      <c r="G16" s="192">
        <f t="shared" si="1"/>
        <v>190879.6</v>
      </c>
      <c r="H16" s="192">
        <v>190879.6</v>
      </c>
      <c r="I16" s="192"/>
      <c r="J16" s="192">
        <f t="shared" si="4"/>
        <v>156349.29999999999</v>
      </c>
      <c r="K16" s="192">
        <v>156349.29999999999</v>
      </c>
      <c r="L16" s="192"/>
      <c r="M16" s="192">
        <f t="shared" si="18"/>
        <v>81.909905511117998</v>
      </c>
      <c r="N16" s="192">
        <f t="shared" si="19"/>
        <v>81.909905511117998</v>
      </c>
      <c r="O16" s="192">
        <v>0</v>
      </c>
    </row>
    <row r="17" spans="1:15" s="193" customFormat="1" ht="17.25" customHeight="1" x14ac:dyDescent="0.3">
      <c r="A17" s="185" t="s">
        <v>64</v>
      </c>
      <c r="B17" s="186" t="s">
        <v>57</v>
      </c>
      <c r="C17" s="186" t="s">
        <v>65</v>
      </c>
      <c r="D17" s="187">
        <f t="shared" si="0"/>
        <v>9.4</v>
      </c>
      <c r="E17" s="188">
        <f>SUM(E18)</f>
        <v>0</v>
      </c>
      <c r="F17" s="188">
        <f>SUM(F18)</f>
        <v>9.4</v>
      </c>
      <c r="G17" s="187">
        <f t="shared" si="1"/>
        <v>9.4</v>
      </c>
      <c r="H17" s="188">
        <f>SUM(H18)</f>
        <v>0</v>
      </c>
      <c r="I17" s="188">
        <f t="shared" ref="I17" si="21">SUM(I18)</f>
        <v>9.4</v>
      </c>
      <c r="J17" s="187">
        <f t="shared" si="4"/>
        <v>9.4</v>
      </c>
      <c r="K17" s="188">
        <f>SUM(K18)</f>
        <v>0</v>
      </c>
      <c r="L17" s="188">
        <f t="shared" ref="L17" si="22">SUM(L18)</f>
        <v>9.4</v>
      </c>
      <c r="M17" s="187">
        <f t="shared" ref="M17:M20" si="23">SUM(J17/G17*100)</f>
        <v>100</v>
      </c>
      <c r="N17" s="187">
        <v>0</v>
      </c>
      <c r="O17" s="187">
        <v>100</v>
      </c>
    </row>
    <row r="18" spans="1:15" s="189" customFormat="1" ht="37.5" x14ac:dyDescent="0.3">
      <c r="A18" s="190" t="s">
        <v>75</v>
      </c>
      <c r="B18" s="191" t="s">
        <v>57</v>
      </c>
      <c r="C18" s="191" t="s">
        <v>65</v>
      </c>
      <c r="D18" s="192">
        <f t="shared" si="0"/>
        <v>9.4</v>
      </c>
      <c r="E18" s="192"/>
      <c r="F18" s="192">
        <v>9.4</v>
      </c>
      <c r="G18" s="192">
        <f t="shared" si="1"/>
        <v>9.4</v>
      </c>
      <c r="H18" s="192"/>
      <c r="I18" s="192">
        <v>9.4</v>
      </c>
      <c r="J18" s="192">
        <f t="shared" si="4"/>
        <v>9.4</v>
      </c>
      <c r="K18" s="192"/>
      <c r="L18" s="192">
        <v>9.4</v>
      </c>
      <c r="M18" s="192">
        <f t="shared" si="23"/>
        <v>100</v>
      </c>
      <c r="N18" s="192">
        <v>0</v>
      </c>
      <c r="O18" s="192">
        <v>100</v>
      </c>
    </row>
    <row r="19" spans="1:15" s="193" customFormat="1" ht="17.25" customHeight="1" x14ac:dyDescent="0.3">
      <c r="A19" s="185" t="s">
        <v>66</v>
      </c>
      <c r="B19" s="186" t="s">
        <v>57</v>
      </c>
      <c r="C19" s="186" t="s">
        <v>67</v>
      </c>
      <c r="D19" s="187">
        <f t="shared" si="0"/>
        <v>38437.199999999997</v>
      </c>
      <c r="E19" s="188">
        <f>SUM(E20+E21+E22)</f>
        <v>38437.199999999997</v>
      </c>
      <c r="F19" s="188">
        <f>SUM(F20+F21+F22)</f>
        <v>0</v>
      </c>
      <c r="G19" s="187">
        <f t="shared" si="1"/>
        <v>40421.800000000003</v>
      </c>
      <c r="H19" s="188">
        <f>SUM(H20+H21+H22+H25+H26)</f>
        <v>40421.800000000003</v>
      </c>
      <c r="I19" s="188">
        <f t="shared" ref="I19" si="24">SUM(I20+I21+I22+I25+I26)</f>
        <v>0</v>
      </c>
      <c r="J19" s="187">
        <f t="shared" si="4"/>
        <v>34040.6</v>
      </c>
      <c r="K19" s="188">
        <f>SUM(K20+K21+K22+K25+K26)</f>
        <v>34040.6</v>
      </c>
      <c r="L19" s="188">
        <f t="shared" ref="L19" si="25">SUM(L20+L21+L22+L25+L26)</f>
        <v>0</v>
      </c>
      <c r="M19" s="187">
        <f t="shared" si="23"/>
        <v>84.213468969714356</v>
      </c>
      <c r="N19" s="187">
        <f t="shared" ref="N19:N20" si="26">SUM(K19/H19*100)</f>
        <v>84.213468969714356</v>
      </c>
      <c r="O19" s="187">
        <v>0</v>
      </c>
    </row>
    <row r="20" spans="1:15" s="189" customFormat="1" ht="21" customHeight="1" x14ac:dyDescent="0.3">
      <c r="A20" s="190" t="s">
        <v>68</v>
      </c>
      <c r="B20" s="191" t="s">
        <v>57</v>
      </c>
      <c r="C20" s="191" t="s">
        <v>67</v>
      </c>
      <c r="D20" s="192">
        <f t="shared" si="0"/>
        <v>29311</v>
      </c>
      <c r="E20" s="192">
        <v>29311</v>
      </c>
      <c r="F20" s="192"/>
      <c r="G20" s="192">
        <f t="shared" si="1"/>
        <v>29543.3</v>
      </c>
      <c r="H20" s="192">
        <v>29543.3</v>
      </c>
      <c r="I20" s="192"/>
      <c r="J20" s="192">
        <f t="shared" si="4"/>
        <v>26344.3</v>
      </c>
      <c r="K20" s="192">
        <v>26344.3</v>
      </c>
      <c r="L20" s="192"/>
      <c r="M20" s="192">
        <f t="shared" si="23"/>
        <v>89.171825760832405</v>
      </c>
      <c r="N20" s="192">
        <f t="shared" si="26"/>
        <v>89.171825760832405</v>
      </c>
      <c r="O20" s="192">
        <v>0</v>
      </c>
    </row>
    <row r="21" spans="1:15" s="189" customFormat="1" ht="21.75" customHeight="1" x14ac:dyDescent="0.3">
      <c r="A21" s="190" t="s">
        <v>69</v>
      </c>
      <c r="B21" s="191" t="s">
        <v>57</v>
      </c>
      <c r="C21" s="191" t="s">
        <v>67</v>
      </c>
      <c r="D21" s="192">
        <f t="shared" si="0"/>
        <v>5471.2</v>
      </c>
      <c r="E21" s="192">
        <v>5471.2</v>
      </c>
      <c r="F21" s="192"/>
      <c r="G21" s="192">
        <f t="shared" si="1"/>
        <v>2818.5</v>
      </c>
      <c r="H21" s="192">
        <v>2818.5</v>
      </c>
      <c r="I21" s="192"/>
      <c r="J21" s="192">
        <f t="shared" si="4"/>
        <v>2706.4</v>
      </c>
      <c r="K21" s="192">
        <v>2706.4</v>
      </c>
      <c r="L21" s="192"/>
      <c r="M21" s="192">
        <f t="shared" ref="M21:M30" si="27">SUM(J21/G21*100)</f>
        <v>96.022707113712968</v>
      </c>
      <c r="N21" s="192">
        <f t="shared" ref="N21:N30" si="28">SUM(K21/H21*100)</f>
        <v>96.022707113712968</v>
      </c>
      <c r="O21" s="192">
        <v>0</v>
      </c>
    </row>
    <row r="22" spans="1:15" s="189" customFormat="1" ht="21" customHeight="1" x14ac:dyDescent="0.3">
      <c r="A22" s="190" t="s">
        <v>70</v>
      </c>
      <c r="B22" s="191" t="s">
        <v>57</v>
      </c>
      <c r="C22" s="191" t="s">
        <v>67</v>
      </c>
      <c r="D22" s="192">
        <f t="shared" si="0"/>
        <v>3655</v>
      </c>
      <c r="E22" s="192">
        <v>3655</v>
      </c>
      <c r="F22" s="192"/>
      <c r="G22" s="192">
        <f t="shared" si="1"/>
        <v>885</v>
      </c>
      <c r="H22" s="192">
        <v>885</v>
      </c>
      <c r="I22" s="192"/>
      <c r="J22" s="192">
        <f t="shared" si="4"/>
        <v>786.3</v>
      </c>
      <c r="K22" s="192">
        <v>786.3</v>
      </c>
      <c r="L22" s="192"/>
      <c r="M22" s="192">
        <f t="shared" si="27"/>
        <v>88.847457627118644</v>
      </c>
      <c r="N22" s="192">
        <f t="shared" si="28"/>
        <v>88.847457627118644</v>
      </c>
      <c r="O22" s="192">
        <v>0</v>
      </c>
    </row>
    <row r="23" spans="1:15" s="193" customFormat="1" ht="15.75" hidden="1" customHeight="1" x14ac:dyDescent="0.3">
      <c r="A23" s="194" t="s">
        <v>12</v>
      </c>
      <c r="B23" s="195" t="s">
        <v>57</v>
      </c>
      <c r="C23" s="195" t="s">
        <v>71</v>
      </c>
      <c r="D23" s="192">
        <f t="shared" si="0"/>
        <v>0</v>
      </c>
      <c r="E23" s="196">
        <f>E24</f>
        <v>0</v>
      </c>
      <c r="F23" s="196">
        <f>F24</f>
        <v>0</v>
      </c>
      <c r="G23" s="192">
        <f t="shared" si="1"/>
        <v>0</v>
      </c>
      <c r="H23" s="196">
        <f>H24</f>
        <v>0</v>
      </c>
      <c r="I23" s="196">
        <f>I24</f>
        <v>0</v>
      </c>
      <c r="J23" s="192">
        <f t="shared" si="4"/>
        <v>0</v>
      </c>
      <c r="K23" s="196"/>
      <c r="L23" s="196">
        <f>L24</f>
        <v>0</v>
      </c>
      <c r="M23" s="192" t="e">
        <f t="shared" si="27"/>
        <v>#DIV/0!</v>
      </c>
      <c r="N23" s="192" t="e">
        <f t="shared" si="28"/>
        <v>#DIV/0!</v>
      </c>
      <c r="O23" s="192">
        <v>3</v>
      </c>
    </row>
    <row r="24" spans="1:15" s="189" customFormat="1" ht="18.75" hidden="1" customHeight="1" x14ac:dyDescent="0.3">
      <c r="A24" s="190" t="s">
        <v>9</v>
      </c>
      <c r="B24" s="191" t="s">
        <v>57</v>
      </c>
      <c r="C24" s="191" t="s">
        <v>71</v>
      </c>
      <c r="D24" s="192">
        <f t="shared" si="0"/>
        <v>0</v>
      </c>
      <c r="E24" s="192"/>
      <c r="F24" s="192"/>
      <c r="G24" s="192">
        <f t="shared" si="1"/>
        <v>0</v>
      </c>
      <c r="H24" s="192"/>
      <c r="I24" s="192"/>
      <c r="J24" s="192">
        <f t="shared" si="4"/>
        <v>0</v>
      </c>
      <c r="K24" s="192"/>
      <c r="L24" s="192"/>
      <c r="M24" s="192" t="e">
        <f t="shared" si="27"/>
        <v>#DIV/0!</v>
      </c>
      <c r="N24" s="192" t="e">
        <f t="shared" si="28"/>
        <v>#DIV/0!</v>
      </c>
      <c r="O24" s="192">
        <v>4</v>
      </c>
    </row>
    <row r="25" spans="1:15" s="189" customFormat="1" ht="21.75" customHeight="1" x14ac:dyDescent="0.3">
      <c r="A25" s="190" t="s">
        <v>617</v>
      </c>
      <c r="B25" s="191" t="s">
        <v>57</v>
      </c>
      <c r="C25" s="191" t="s">
        <v>67</v>
      </c>
      <c r="D25" s="192"/>
      <c r="E25" s="192">
        <v>5471.2</v>
      </c>
      <c r="F25" s="192"/>
      <c r="G25" s="192">
        <f t="shared" ref="G25:G26" si="29">SUM(H25:I25)</f>
        <v>4405</v>
      </c>
      <c r="H25" s="192">
        <v>4405</v>
      </c>
      <c r="I25" s="192"/>
      <c r="J25" s="192">
        <f t="shared" ref="J25:J26" si="30">SUM(K25:L25)</f>
        <v>2670.1</v>
      </c>
      <c r="K25" s="192">
        <v>2670.1</v>
      </c>
      <c r="L25" s="192"/>
      <c r="M25" s="192">
        <f t="shared" si="27"/>
        <v>60.615209988649269</v>
      </c>
      <c r="N25" s="192">
        <f t="shared" si="28"/>
        <v>60.615209988649269</v>
      </c>
      <c r="O25" s="192">
        <v>0</v>
      </c>
    </row>
    <row r="26" spans="1:15" s="189" customFormat="1" ht="21" customHeight="1" x14ac:dyDescent="0.3">
      <c r="A26" s="190" t="s">
        <v>618</v>
      </c>
      <c r="B26" s="191" t="s">
        <v>57</v>
      </c>
      <c r="C26" s="191" t="s">
        <v>67</v>
      </c>
      <c r="D26" s="192"/>
      <c r="E26" s="192">
        <v>3655</v>
      </c>
      <c r="F26" s="192"/>
      <c r="G26" s="192">
        <f t="shared" si="29"/>
        <v>2770</v>
      </c>
      <c r="H26" s="192">
        <v>2770</v>
      </c>
      <c r="I26" s="192"/>
      <c r="J26" s="192">
        <f t="shared" si="30"/>
        <v>1533.5</v>
      </c>
      <c r="K26" s="192">
        <v>1533.5</v>
      </c>
      <c r="L26" s="192"/>
      <c r="M26" s="192">
        <f t="shared" si="27"/>
        <v>55.361010830324908</v>
      </c>
      <c r="N26" s="192">
        <f t="shared" si="28"/>
        <v>55.361010830324908</v>
      </c>
      <c r="O26" s="192">
        <v>0</v>
      </c>
    </row>
    <row r="27" spans="1:15" s="189" customFormat="1" ht="18" customHeight="1" x14ac:dyDescent="0.3">
      <c r="A27" s="185" t="s">
        <v>72</v>
      </c>
      <c r="B27" s="186" t="s">
        <v>57</v>
      </c>
      <c r="C27" s="186" t="s">
        <v>73</v>
      </c>
      <c r="D27" s="187">
        <f t="shared" si="0"/>
        <v>5000</v>
      </c>
      <c r="E27" s="188">
        <f>SUM(E28)</f>
        <v>5000</v>
      </c>
      <c r="F27" s="188">
        <f>SUM(F28)</f>
        <v>0</v>
      </c>
      <c r="G27" s="187">
        <f t="shared" si="1"/>
        <v>1000</v>
      </c>
      <c r="H27" s="188">
        <f>SUM(H28)</f>
        <v>1000</v>
      </c>
      <c r="I27" s="188">
        <f t="shared" ref="I27" si="31">SUM(I28)</f>
        <v>0</v>
      </c>
      <c r="J27" s="187">
        <f t="shared" ref="J27:J55" si="32">SUM(K27:L27)</f>
        <v>0</v>
      </c>
      <c r="K27" s="188">
        <f>SUM(K28)</f>
        <v>0</v>
      </c>
      <c r="L27" s="188">
        <f t="shared" ref="L27" si="33">SUM(L28)</f>
        <v>0</v>
      </c>
      <c r="M27" s="187">
        <f t="shared" si="27"/>
        <v>0</v>
      </c>
      <c r="N27" s="187">
        <f t="shared" si="28"/>
        <v>0</v>
      </c>
      <c r="O27" s="187">
        <v>0</v>
      </c>
    </row>
    <row r="28" spans="1:15" s="189" customFormat="1" ht="20.25" customHeight="1" x14ac:dyDescent="0.3">
      <c r="A28" s="190" t="s">
        <v>220</v>
      </c>
      <c r="B28" s="191" t="s">
        <v>57</v>
      </c>
      <c r="C28" s="191" t="s">
        <v>73</v>
      </c>
      <c r="D28" s="192">
        <f t="shared" si="0"/>
        <v>5000</v>
      </c>
      <c r="E28" s="192">
        <v>5000</v>
      </c>
      <c r="F28" s="192"/>
      <c r="G28" s="192">
        <f t="shared" si="1"/>
        <v>1000</v>
      </c>
      <c r="H28" s="192">
        <v>1000</v>
      </c>
      <c r="I28" s="192"/>
      <c r="J28" s="192">
        <f t="shared" si="32"/>
        <v>0</v>
      </c>
      <c r="K28" s="192"/>
      <c r="L28" s="192"/>
      <c r="M28" s="192">
        <f t="shared" si="27"/>
        <v>0</v>
      </c>
      <c r="N28" s="192">
        <f t="shared" si="28"/>
        <v>0</v>
      </c>
      <c r="O28" s="192">
        <v>0</v>
      </c>
    </row>
    <row r="29" spans="1:15" s="189" customFormat="1" ht="20.25" customHeight="1" x14ac:dyDescent="0.3">
      <c r="A29" s="185" t="s">
        <v>76</v>
      </c>
      <c r="B29" s="186" t="s">
        <v>57</v>
      </c>
      <c r="C29" s="186" t="s">
        <v>77</v>
      </c>
      <c r="D29" s="187">
        <f t="shared" si="0"/>
        <v>52146.899999999994</v>
      </c>
      <c r="E29" s="188">
        <f>SUM(E30+E31+E33+E36+E37+E38+E39+E40+E41+E42)</f>
        <v>32879</v>
      </c>
      <c r="F29" s="188">
        <f>SUM(F30+F31+F33+F36+F37+F38+F39+F40+F41+F42)</f>
        <v>19267.899999999998</v>
      </c>
      <c r="G29" s="187">
        <f t="shared" si="1"/>
        <v>57822.500000000007</v>
      </c>
      <c r="H29" s="188">
        <f>SUM(H30+H31+H32+H33+H36+H37+H38+H39+H40+H41+H42+H34+H35)</f>
        <v>45614.600000000006</v>
      </c>
      <c r="I29" s="188">
        <f t="shared" ref="I29" si="34">SUM(I30+I31+I33+I36+I37+I38+I39+I40+I41+I42+I34)</f>
        <v>12207.900000000001</v>
      </c>
      <c r="J29" s="187">
        <f t="shared" si="32"/>
        <v>46121.700000000004</v>
      </c>
      <c r="K29" s="188">
        <f>SUM(K30+K31+K32+K33+K36+K37+K38+K39+K40+K41+K42+K34+K35)</f>
        <v>38329.200000000004</v>
      </c>
      <c r="L29" s="188">
        <f t="shared" ref="L29" si="35">SUM(L30+L31+L33+L36+L37+L38+L39+L40+L41+L42+L34)</f>
        <v>7792.5000000000009</v>
      </c>
      <c r="M29" s="187">
        <f t="shared" si="27"/>
        <v>79.76427861126723</v>
      </c>
      <c r="N29" s="187">
        <f t="shared" si="28"/>
        <v>84.028359341088148</v>
      </c>
      <c r="O29" s="187">
        <f>SUM(L29*100)/I29</f>
        <v>63.831617231464875</v>
      </c>
    </row>
    <row r="30" spans="1:15" s="189" customFormat="1" ht="22.5" customHeight="1" x14ac:dyDescent="0.3">
      <c r="A30" s="190" t="s">
        <v>221</v>
      </c>
      <c r="B30" s="191" t="s">
        <v>57</v>
      </c>
      <c r="C30" s="191" t="s">
        <v>77</v>
      </c>
      <c r="D30" s="192">
        <f t="shared" si="0"/>
        <v>31879</v>
      </c>
      <c r="E30" s="192">
        <v>31879</v>
      </c>
      <c r="F30" s="192"/>
      <c r="G30" s="192">
        <f t="shared" si="1"/>
        <v>31701</v>
      </c>
      <c r="H30" s="192">
        <v>31701</v>
      </c>
      <c r="I30" s="192"/>
      <c r="J30" s="192">
        <f t="shared" si="32"/>
        <v>28737.4</v>
      </c>
      <c r="K30" s="192">
        <v>28737.4</v>
      </c>
      <c r="L30" s="192"/>
      <c r="M30" s="192">
        <f t="shared" si="27"/>
        <v>90.651399009494966</v>
      </c>
      <c r="N30" s="192">
        <f t="shared" si="28"/>
        <v>90.651399009494966</v>
      </c>
      <c r="O30" s="192">
        <v>0</v>
      </c>
    </row>
    <row r="31" spans="1:15" s="189" customFormat="1" ht="63" customHeight="1" x14ac:dyDescent="0.3">
      <c r="A31" s="190" t="s">
        <v>624</v>
      </c>
      <c r="B31" s="191" t="s">
        <v>57</v>
      </c>
      <c r="C31" s="191" t="s">
        <v>77</v>
      </c>
      <c r="D31" s="192">
        <f t="shared" si="0"/>
        <v>1000</v>
      </c>
      <c r="E31" s="192">
        <v>1000</v>
      </c>
      <c r="F31" s="192"/>
      <c r="G31" s="192">
        <f t="shared" si="1"/>
        <v>3699.4</v>
      </c>
      <c r="H31" s="192">
        <v>3699.4</v>
      </c>
      <c r="I31" s="192"/>
      <c r="J31" s="192">
        <f t="shared" si="32"/>
        <v>2370.4</v>
      </c>
      <c r="K31" s="192">
        <v>2370.4</v>
      </c>
      <c r="L31" s="192"/>
      <c r="M31" s="192">
        <f t="shared" ref="M31:M35" si="36">SUM(J31/G31*100)</f>
        <v>64.075255446829217</v>
      </c>
      <c r="N31" s="192">
        <f t="shared" ref="N31:N35" si="37">SUM(K31/H31*100)</f>
        <v>64.075255446829217</v>
      </c>
      <c r="O31" s="192">
        <v>0</v>
      </c>
    </row>
    <row r="32" spans="1:15" s="189" customFormat="1" ht="75.75" customHeight="1" x14ac:dyDescent="0.3">
      <c r="A32" s="190" t="s">
        <v>794</v>
      </c>
      <c r="B32" s="191" t="s">
        <v>57</v>
      </c>
      <c r="C32" s="191" t="s">
        <v>77</v>
      </c>
      <c r="D32" s="192">
        <f t="shared" si="0"/>
        <v>0</v>
      </c>
      <c r="E32" s="192"/>
      <c r="F32" s="192"/>
      <c r="G32" s="192">
        <f t="shared" si="1"/>
        <v>1000</v>
      </c>
      <c r="H32" s="192">
        <v>1000</v>
      </c>
      <c r="I32" s="192"/>
      <c r="J32" s="192">
        <f t="shared" si="32"/>
        <v>0</v>
      </c>
      <c r="K32" s="192">
        <v>0</v>
      </c>
      <c r="L32" s="192"/>
      <c r="M32" s="192">
        <f t="shared" si="36"/>
        <v>0</v>
      </c>
      <c r="N32" s="192">
        <f t="shared" si="37"/>
        <v>0</v>
      </c>
      <c r="O32" s="192">
        <v>0</v>
      </c>
    </row>
    <row r="33" spans="1:15" s="189" customFormat="1" ht="21.75" customHeight="1" x14ac:dyDescent="0.3">
      <c r="A33" s="190" t="s">
        <v>660</v>
      </c>
      <c r="B33" s="191" t="s">
        <v>57</v>
      </c>
      <c r="C33" s="191" t="s">
        <v>77</v>
      </c>
      <c r="D33" s="192">
        <f t="shared" si="0"/>
        <v>0</v>
      </c>
      <c r="E33" s="192"/>
      <c r="F33" s="192"/>
      <c r="G33" s="192">
        <f t="shared" si="1"/>
        <v>4.8</v>
      </c>
      <c r="H33" s="192">
        <v>4.8</v>
      </c>
      <c r="I33" s="192"/>
      <c r="J33" s="192">
        <f t="shared" si="32"/>
        <v>4.8</v>
      </c>
      <c r="K33" s="192">
        <v>4.8</v>
      </c>
      <c r="L33" s="192"/>
      <c r="M33" s="192">
        <f t="shared" si="36"/>
        <v>100</v>
      </c>
      <c r="N33" s="192">
        <f t="shared" si="37"/>
        <v>100</v>
      </c>
      <c r="O33" s="192"/>
    </row>
    <row r="34" spans="1:15" s="189" customFormat="1" ht="18" customHeight="1" x14ac:dyDescent="0.3">
      <c r="A34" s="190" t="s">
        <v>78</v>
      </c>
      <c r="B34" s="191" t="s">
        <v>57</v>
      </c>
      <c r="C34" s="191" t="s">
        <v>77</v>
      </c>
      <c r="D34" s="192"/>
      <c r="E34" s="192"/>
      <c r="F34" s="192"/>
      <c r="G34" s="192">
        <f t="shared" si="1"/>
        <v>9164.4</v>
      </c>
      <c r="H34" s="192">
        <v>9164.4</v>
      </c>
      <c r="I34" s="192"/>
      <c r="J34" s="192">
        <f t="shared" si="32"/>
        <v>7216.6</v>
      </c>
      <c r="K34" s="192">
        <v>7216.6</v>
      </c>
      <c r="L34" s="192"/>
      <c r="M34" s="192">
        <f t="shared" si="36"/>
        <v>78.746017196979622</v>
      </c>
      <c r="N34" s="192">
        <f t="shared" si="37"/>
        <v>78.746017196979622</v>
      </c>
      <c r="O34" s="192"/>
    </row>
    <row r="35" spans="1:15" s="189" customFormat="1" ht="18" customHeight="1" x14ac:dyDescent="0.3">
      <c r="A35" s="190" t="s">
        <v>788</v>
      </c>
      <c r="B35" s="191" t="s">
        <v>57</v>
      </c>
      <c r="C35" s="191" t="s">
        <v>77</v>
      </c>
      <c r="D35" s="192"/>
      <c r="E35" s="192"/>
      <c r="F35" s="192"/>
      <c r="G35" s="192">
        <f t="shared" si="1"/>
        <v>45</v>
      </c>
      <c r="H35" s="192">
        <v>45</v>
      </c>
      <c r="I35" s="192"/>
      <c r="J35" s="192">
        <f t="shared" si="32"/>
        <v>0</v>
      </c>
      <c r="K35" s="192">
        <v>0</v>
      </c>
      <c r="L35" s="192"/>
      <c r="M35" s="192">
        <f t="shared" si="36"/>
        <v>0</v>
      </c>
      <c r="N35" s="192">
        <f t="shared" si="37"/>
        <v>0</v>
      </c>
      <c r="O35" s="192"/>
    </row>
    <row r="36" spans="1:15" s="189" customFormat="1" ht="36" customHeight="1" x14ac:dyDescent="0.3">
      <c r="A36" s="190" t="s">
        <v>222</v>
      </c>
      <c r="B36" s="191" t="s">
        <v>57</v>
      </c>
      <c r="C36" s="191" t="s">
        <v>77</v>
      </c>
      <c r="D36" s="192">
        <f t="shared" si="0"/>
        <v>7090.6</v>
      </c>
      <c r="E36" s="192"/>
      <c r="F36" s="192">
        <v>7090.6</v>
      </c>
      <c r="G36" s="192">
        <f t="shared" si="1"/>
        <v>0</v>
      </c>
      <c r="H36" s="192"/>
      <c r="I36" s="192"/>
      <c r="J36" s="192">
        <f t="shared" si="32"/>
        <v>0</v>
      </c>
      <c r="K36" s="192">
        <v>0</v>
      </c>
      <c r="L36" s="192">
        <v>0</v>
      </c>
      <c r="M36" s="192"/>
      <c r="N36" s="192"/>
      <c r="O36" s="192"/>
    </row>
    <row r="37" spans="1:15" s="189" customFormat="1" ht="37.5" x14ac:dyDescent="0.3">
      <c r="A37" s="190" t="s">
        <v>223</v>
      </c>
      <c r="B37" s="191" t="s">
        <v>57</v>
      </c>
      <c r="C37" s="191" t="s">
        <v>77</v>
      </c>
      <c r="D37" s="192">
        <f t="shared" si="0"/>
        <v>7718.5</v>
      </c>
      <c r="E37" s="192"/>
      <c r="F37" s="192">
        <v>7718.5</v>
      </c>
      <c r="G37" s="192">
        <f t="shared" si="1"/>
        <v>7718.5</v>
      </c>
      <c r="H37" s="192"/>
      <c r="I37" s="192">
        <v>7718.5</v>
      </c>
      <c r="J37" s="192">
        <f t="shared" si="32"/>
        <v>4654.7</v>
      </c>
      <c r="K37" s="192"/>
      <c r="L37" s="192">
        <v>4654.7</v>
      </c>
      <c r="M37" s="192">
        <f t="shared" ref="M37" si="38">SUM(J37/G37*100)</f>
        <v>60.305758890976222</v>
      </c>
      <c r="N37" s="192"/>
      <c r="O37" s="192">
        <f t="shared" ref="O37:O99" si="39">SUM(L37/I37*100)</f>
        <v>60.305758890976222</v>
      </c>
    </row>
    <row r="38" spans="1:15" s="189" customFormat="1" ht="45.75" customHeight="1" x14ac:dyDescent="0.3">
      <c r="A38" s="190" t="s">
        <v>224</v>
      </c>
      <c r="B38" s="191" t="s">
        <v>57</v>
      </c>
      <c r="C38" s="191" t="s">
        <v>77</v>
      </c>
      <c r="D38" s="192">
        <f t="shared" si="0"/>
        <v>3427</v>
      </c>
      <c r="E38" s="192"/>
      <c r="F38" s="192">
        <v>3427</v>
      </c>
      <c r="G38" s="192">
        <f t="shared" si="1"/>
        <v>3427</v>
      </c>
      <c r="H38" s="192"/>
      <c r="I38" s="192">
        <v>3427</v>
      </c>
      <c r="J38" s="192">
        <f t="shared" si="32"/>
        <v>2541.9</v>
      </c>
      <c r="K38" s="192"/>
      <c r="L38" s="192">
        <v>2541.9</v>
      </c>
      <c r="M38" s="192">
        <f t="shared" ref="M38:M101" si="40">SUM(J38/G38*100)</f>
        <v>74.172745841844176</v>
      </c>
      <c r="N38" s="192"/>
      <c r="O38" s="192">
        <f t="shared" si="39"/>
        <v>74.172745841844176</v>
      </c>
    </row>
    <row r="39" spans="1:15" s="189" customFormat="1" ht="37.5" hidden="1" customHeight="1" x14ac:dyDescent="0.3">
      <c r="A39" s="190" t="s">
        <v>225</v>
      </c>
      <c r="B39" s="191" t="s">
        <v>57</v>
      </c>
      <c r="C39" s="191" t="s">
        <v>77</v>
      </c>
      <c r="D39" s="192">
        <f t="shared" si="0"/>
        <v>0</v>
      </c>
      <c r="E39" s="192"/>
      <c r="F39" s="192"/>
      <c r="G39" s="192">
        <f t="shared" si="1"/>
        <v>0</v>
      </c>
      <c r="H39" s="192"/>
      <c r="I39" s="192"/>
      <c r="J39" s="192">
        <f t="shared" si="32"/>
        <v>0</v>
      </c>
      <c r="K39" s="192"/>
      <c r="L39" s="192"/>
      <c r="M39" s="192" t="e">
        <f t="shared" si="40"/>
        <v>#DIV/0!</v>
      </c>
      <c r="N39" s="192"/>
      <c r="O39" s="192" t="e">
        <f t="shared" si="39"/>
        <v>#DIV/0!</v>
      </c>
    </row>
    <row r="40" spans="1:15" s="189" customFormat="1" ht="35.25" customHeight="1" x14ac:dyDescent="0.3">
      <c r="A40" s="190" t="s">
        <v>710</v>
      </c>
      <c r="B40" s="191" t="s">
        <v>57</v>
      </c>
      <c r="C40" s="191" t="s">
        <v>77</v>
      </c>
      <c r="D40" s="192">
        <f t="shared" si="0"/>
        <v>0</v>
      </c>
      <c r="E40" s="192"/>
      <c r="F40" s="192"/>
      <c r="G40" s="192">
        <f t="shared" si="1"/>
        <v>30.6</v>
      </c>
      <c r="H40" s="192"/>
      <c r="I40" s="192">
        <v>30.6</v>
      </c>
      <c r="J40" s="192">
        <f t="shared" si="32"/>
        <v>0</v>
      </c>
      <c r="K40" s="192"/>
      <c r="L40" s="192">
        <v>0</v>
      </c>
      <c r="M40" s="192">
        <f t="shared" si="40"/>
        <v>0</v>
      </c>
      <c r="N40" s="192"/>
      <c r="O40" s="192">
        <f t="shared" si="39"/>
        <v>0</v>
      </c>
    </row>
    <row r="41" spans="1:15" s="189" customFormat="1" ht="35.25" customHeight="1" x14ac:dyDescent="0.3">
      <c r="A41" s="190" t="s">
        <v>226</v>
      </c>
      <c r="B41" s="191" t="s">
        <v>57</v>
      </c>
      <c r="C41" s="191" t="s">
        <v>77</v>
      </c>
      <c r="D41" s="192">
        <f t="shared" si="0"/>
        <v>930.7</v>
      </c>
      <c r="E41" s="192"/>
      <c r="F41" s="192">
        <v>930.7</v>
      </c>
      <c r="G41" s="192">
        <f t="shared" si="1"/>
        <v>930.7</v>
      </c>
      <c r="H41" s="192"/>
      <c r="I41" s="192">
        <v>930.7</v>
      </c>
      <c r="J41" s="192">
        <f t="shared" si="32"/>
        <v>559.79999999999995</v>
      </c>
      <c r="K41" s="192"/>
      <c r="L41" s="192">
        <v>559.79999999999995</v>
      </c>
      <c r="M41" s="192">
        <f t="shared" si="40"/>
        <v>60.148275491565485</v>
      </c>
      <c r="N41" s="192"/>
      <c r="O41" s="192">
        <f t="shared" si="39"/>
        <v>60.148275491565485</v>
      </c>
    </row>
    <row r="42" spans="1:15" s="189" customFormat="1" ht="57.75" customHeight="1" x14ac:dyDescent="0.3">
      <c r="A42" s="190" t="s">
        <v>227</v>
      </c>
      <c r="B42" s="191" t="s">
        <v>57</v>
      </c>
      <c r="C42" s="191" t="s">
        <v>77</v>
      </c>
      <c r="D42" s="192">
        <f t="shared" si="0"/>
        <v>101.1</v>
      </c>
      <c r="E42" s="192"/>
      <c r="F42" s="192">
        <v>101.1</v>
      </c>
      <c r="G42" s="192">
        <f t="shared" si="1"/>
        <v>101.1</v>
      </c>
      <c r="H42" s="192"/>
      <c r="I42" s="192">
        <v>101.1</v>
      </c>
      <c r="J42" s="192">
        <f t="shared" si="32"/>
        <v>36.1</v>
      </c>
      <c r="K42" s="192"/>
      <c r="L42" s="192">
        <v>36.1</v>
      </c>
      <c r="M42" s="192">
        <f t="shared" si="40"/>
        <v>35.707220573689419</v>
      </c>
      <c r="N42" s="192"/>
      <c r="O42" s="192">
        <f t="shared" si="39"/>
        <v>35.707220573689419</v>
      </c>
    </row>
    <row r="43" spans="1:15" s="184" customFormat="1" ht="24.75" customHeight="1" x14ac:dyDescent="0.3">
      <c r="A43" s="180" t="s">
        <v>79</v>
      </c>
      <c r="B43" s="181" t="s">
        <v>61</v>
      </c>
      <c r="C43" s="181" t="s">
        <v>58</v>
      </c>
      <c r="D43" s="182">
        <f t="shared" si="0"/>
        <v>15748.2</v>
      </c>
      <c r="E43" s="182">
        <f>SUM(E44+E58+E68)</f>
        <v>15748.2</v>
      </c>
      <c r="F43" s="182">
        <f>SUM(F44+F58+F68)</f>
        <v>0</v>
      </c>
      <c r="G43" s="182">
        <f t="shared" si="1"/>
        <v>47785.7</v>
      </c>
      <c r="H43" s="182">
        <f>SUM(H44+H56+H58+H68)</f>
        <v>18380.5</v>
      </c>
      <c r="I43" s="182">
        <f>SUM(I44+I56+I58+I68)</f>
        <v>29405.199999999997</v>
      </c>
      <c r="J43" s="182">
        <f t="shared" si="32"/>
        <v>14853.7</v>
      </c>
      <c r="K43" s="182">
        <f>SUM(K44+K56+K58+K68)</f>
        <v>9141.8000000000011</v>
      </c>
      <c r="L43" s="182">
        <f>SUM(L44+L56+L58+L68)</f>
        <v>5711.9</v>
      </c>
      <c r="M43" s="182">
        <f t="shared" si="40"/>
        <v>31.083985376378294</v>
      </c>
      <c r="N43" s="182">
        <f t="shared" ref="N43:N70" si="41">SUM(K43/H43*100)</f>
        <v>49.736405429667322</v>
      </c>
      <c r="O43" s="182">
        <f t="shared" si="39"/>
        <v>19.424795614381129</v>
      </c>
    </row>
    <row r="44" spans="1:15" s="193" customFormat="1" ht="18" customHeight="1" x14ac:dyDescent="0.3">
      <c r="A44" s="185" t="s">
        <v>228</v>
      </c>
      <c r="B44" s="186" t="s">
        <v>61</v>
      </c>
      <c r="C44" s="186" t="s">
        <v>59</v>
      </c>
      <c r="D44" s="187">
        <f t="shared" si="0"/>
        <v>510</v>
      </c>
      <c r="E44" s="188">
        <f>SUM(E45+E55)</f>
        <v>510</v>
      </c>
      <c r="F44" s="188">
        <f>SUM(F45+F55)</f>
        <v>0</v>
      </c>
      <c r="G44" s="187">
        <f t="shared" si="1"/>
        <v>500</v>
      </c>
      <c r="H44" s="188">
        <f>SUM(H45+H55)</f>
        <v>500</v>
      </c>
      <c r="I44" s="188">
        <f t="shared" ref="I44" si="42">SUM(I45+I55)</f>
        <v>0</v>
      </c>
      <c r="J44" s="187">
        <f t="shared" si="32"/>
        <v>0</v>
      </c>
      <c r="K44" s="188">
        <f>SUM(K45+K55)</f>
        <v>0</v>
      </c>
      <c r="L44" s="188">
        <f t="shared" ref="L44" si="43">SUM(L45+L55)</f>
        <v>0</v>
      </c>
      <c r="M44" s="197">
        <f t="shared" si="40"/>
        <v>0</v>
      </c>
      <c r="N44" s="197">
        <f t="shared" si="41"/>
        <v>0</v>
      </c>
      <c r="O44" s="197"/>
    </row>
    <row r="45" spans="1:15" s="189" customFormat="1" ht="53.25" customHeight="1" collapsed="1" x14ac:dyDescent="0.3">
      <c r="A45" s="190" t="s">
        <v>80</v>
      </c>
      <c r="B45" s="191" t="s">
        <v>61</v>
      </c>
      <c r="C45" s="191" t="s">
        <v>59</v>
      </c>
      <c r="D45" s="192">
        <f t="shared" si="0"/>
        <v>500</v>
      </c>
      <c r="E45" s="192">
        <v>500</v>
      </c>
      <c r="F45" s="192"/>
      <c r="G45" s="192">
        <f t="shared" si="1"/>
        <v>500</v>
      </c>
      <c r="H45" s="192">
        <v>500</v>
      </c>
      <c r="I45" s="192"/>
      <c r="J45" s="192">
        <f t="shared" si="32"/>
        <v>0</v>
      </c>
      <c r="K45" s="192">
        <v>0</v>
      </c>
      <c r="L45" s="192"/>
      <c r="M45" s="192">
        <f t="shared" si="40"/>
        <v>0</v>
      </c>
      <c r="N45" s="192">
        <f t="shared" si="41"/>
        <v>0</v>
      </c>
      <c r="O45" s="192"/>
    </row>
    <row r="46" spans="1:15" s="189" customFormat="1" ht="18.75" hidden="1" customHeight="1" outlineLevel="1" x14ac:dyDescent="0.3">
      <c r="A46" s="190" t="s">
        <v>81</v>
      </c>
      <c r="B46" s="191" t="s">
        <v>61</v>
      </c>
      <c r="C46" s="191" t="s">
        <v>59</v>
      </c>
      <c r="D46" s="192">
        <f t="shared" si="0"/>
        <v>0</v>
      </c>
      <c r="E46" s="192"/>
      <c r="F46" s="192"/>
      <c r="G46" s="192">
        <f t="shared" si="1"/>
        <v>0</v>
      </c>
      <c r="H46" s="192"/>
      <c r="I46" s="192"/>
      <c r="J46" s="192">
        <f t="shared" si="32"/>
        <v>0</v>
      </c>
      <c r="K46" s="192"/>
      <c r="L46" s="192"/>
      <c r="M46" s="192" t="e">
        <f t="shared" si="40"/>
        <v>#DIV/0!</v>
      </c>
      <c r="N46" s="192" t="e">
        <f t="shared" si="41"/>
        <v>#DIV/0!</v>
      </c>
      <c r="O46" s="192"/>
    </row>
    <row r="47" spans="1:15" s="189" customFormat="1" ht="18.75" hidden="1" customHeight="1" outlineLevel="1" x14ac:dyDescent="0.3">
      <c r="A47" s="190" t="s">
        <v>82</v>
      </c>
      <c r="B47" s="191" t="s">
        <v>61</v>
      </c>
      <c r="C47" s="191" t="s">
        <v>59</v>
      </c>
      <c r="D47" s="192">
        <f t="shared" si="0"/>
        <v>0</v>
      </c>
      <c r="E47" s="192"/>
      <c r="F47" s="192"/>
      <c r="G47" s="192">
        <f t="shared" si="1"/>
        <v>0</v>
      </c>
      <c r="H47" s="192"/>
      <c r="I47" s="192"/>
      <c r="J47" s="192">
        <f t="shared" si="32"/>
        <v>0</v>
      </c>
      <c r="K47" s="192"/>
      <c r="L47" s="192"/>
      <c r="M47" s="192" t="e">
        <f t="shared" si="40"/>
        <v>#DIV/0!</v>
      </c>
      <c r="N47" s="192" t="e">
        <f t="shared" si="41"/>
        <v>#DIV/0!</v>
      </c>
      <c r="O47" s="192"/>
    </row>
    <row r="48" spans="1:15" s="189" customFormat="1" ht="18.75" hidden="1" customHeight="1" outlineLevel="1" x14ac:dyDescent="0.3">
      <c r="A48" s="190" t="s">
        <v>83</v>
      </c>
      <c r="B48" s="191" t="s">
        <v>61</v>
      </c>
      <c r="C48" s="191" t="s">
        <v>59</v>
      </c>
      <c r="D48" s="192">
        <f t="shared" si="0"/>
        <v>0</v>
      </c>
      <c r="E48" s="192"/>
      <c r="F48" s="192"/>
      <c r="G48" s="192">
        <f t="shared" si="1"/>
        <v>0</v>
      </c>
      <c r="H48" s="192"/>
      <c r="I48" s="192"/>
      <c r="J48" s="192">
        <f t="shared" si="32"/>
        <v>0</v>
      </c>
      <c r="K48" s="192"/>
      <c r="L48" s="192"/>
      <c r="M48" s="192" t="e">
        <f t="shared" si="40"/>
        <v>#DIV/0!</v>
      </c>
      <c r="N48" s="192" t="e">
        <f t="shared" si="41"/>
        <v>#DIV/0!</v>
      </c>
      <c r="O48" s="192"/>
    </row>
    <row r="49" spans="1:15" s="189" customFormat="1" ht="18.75" hidden="1" outlineLevel="1" x14ac:dyDescent="0.3">
      <c r="A49" s="190" t="s">
        <v>84</v>
      </c>
      <c r="B49" s="191" t="s">
        <v>61</v>
      </c>
      <c r="C49" s="191" t="s">
        <v>59</v>
      </c>
      <c r="D49" s="192">
        <f t="shared" si="0"/>
        <v>0</v>
      </c>
      <c r="E49" s="192"/>
      <c r="F49" s="192"/>
      <c r="G49" s="192">
        <f t="shared" si="1"/>
        <v>0</v>
      </c>
      <c r="H49" s="192"/>
      <c r="I49" s="192"/>
      <c r="J49" s="192">
        <f t="shared" si="32"/>
        <v>0</v>
      </c>
      <c r="K49" s="192"/>
      <c r="L49" s="192"/>
      <c r="M49" s="192" t="e">
        <f t="shared" si="40"/>
        <v>#DIV/0!</v>
      </c>
      <c r="N49" s="192" t="e">
        <f t="shared" si="41"/>
        <v>#DIV/0!</v>
      </c>
      <c r="O49" s="192"/>
    </row>
    <row r="50" spans="1:15" s="189" customFormat="1" ht="37.5" hidden="1" outlineLevel="1" x14ac:dyDescent="0.3">
      <c r="A50" s="190" t="s">
        <v>85</v>
      </c>
      <c r="B50" s="191" t="s">
        <v>61</v>
      </c>
      <c r="C50" s="191" t="s">
        <v>59</v>
      </c>
      <c r="D50" s="192">
        <f t="shared" si="0"/>
        <v>0</v>
      </c>
      <c r="E50" s="192"/>
      <c r="F50" s="192"/>
      <c r="G50" s="192">
        <f t="shared" si="1"/>
        <v>0</v>
      </c>
      <c r="H50" s="192"/>
      <c r="I50" s="192"/>
      <c r="J50" s="192">
        <f t="shared" si="32"/>
        <v>0</v>
      </c>
      <c r="K50" s="192"/>
      <c r="L50" s="192"/>
      <c r="M50" s="192" t="e">
        <f t="shared" si="40"/>
        <v>#DIV/0!</v>
      </c>
      <c r="N50" s="192" t="e">
        <f t="shared" si="41"/>
        <v>#DIV/0!</v>
      </c>
      <c r="O50" s="192"/>
    </row>
    <row r="51" spans="1:15" s="189" customFormat="1" ht="18.75" hidden="1" outlineLevel="1" x14ac:dyDescent="0.3">
      <c r="A51" s="190" t="s">
        <v>86</v>
      </c>
      <c r="B51" s="191" t="s">
        <v>61</v>
      </c>
      <c r="C51" s="191" t="s">
        <v>59</v>
      </c>
      <c r="D51" s="192">
        <f t="shared" si="0"/>
        <v>0</v>
      </c>
      <c r="E51" s="192"/>
      <c r="F51" s="192"/>
      <c r="G51" s="192">
        <f t="shared" si="1"/>
        <v>0</v>
      </c>
      <c r="H51" s="192"/>
      <c r="I51" s="192"/>
      <c r="J51" s="192">
        <f t="shared" si="32"/>
        <v>0</v>
      </c>
      <c r="K51" s="192"/>
      <c r="L51" s="192"/>
      <c r="M51" s="192" t="e">
        <f t="shared" si="40"/>
        <v>#DIV/0!</v>
      </c>
      <c r="N51" s="192" t="e">
        <f t="shared" si="41"/>
        <v>#DIV/0!</v>
      </c>
      <c r="O51" s="192"/>
    </row>
    <row r="52" spans="1:15" s="189" customFormat="1" ht="18.75" hidden="1" outlineLevel="1" x14ac:dyDescent="0.3">
      <c r="A52" s="190" t="s">
        <v>87</v>
      </c>
      <c r="B52" s="191" t="s">
        <v>61</v>
      </c>
      <c r="C52" s="191" t="s">
        <v>59</v>
      </c>
      <c r="D52" s="192">
        <f t="shared" si="0"/>
        <v>0</v>
      </c>
      <c r="E52" s="192"/>
      <c r="F52" s="192"/>
      <c r="G52" s="192">
        <f t="shared" si="1"/>
        <v>0</v>
      </c>
      <c r="H52" s="192"/>
      <c r="I52" s="192"/>
      <c r="J52" s="192">
        <f t="shared" si="32"/>
        <v>0</v>
      </c>
      <c r="K52" s="192"/>
      <c r="L52" s="192"/>
      <c r="M52" s="192" t="e">
        <f t="shared" si="40"/>
        <v>#DIV/0!</v>
      </c>
      <c r="N52" s="192" t="e">
        <f t="shared" si="41"/>
        <v>#DIV/0!</v>
      </c>
      <c r="O52" s="192"/>
    </row>
    <row r="53" spans="1:15" s="189" customFormat="1" ht="18.75" hidden="1" outlineLevel="1" x14ac:dyDescent="0.3">
      <c r="A53" s="190" t="s">
        <v>88</v>
      </c>
      <c r="B53" s="191" t="s">
        <v>61</v>
      </c>
      <c r="C53" s="191" t="s">
        <v>59</v>
      </c>
      <c r="D53" s="192">
        <f t="shared" si="0"/>
        <v>0</v>
      </c>
      <c r="E53" s="192"/>
      <c r="F53" s="192"/>
      <c r="G53" s="192">
        <f t="shared" si="1"/>
        <v>0</v>
      </c>
      <c r="H53" s="192"/>
      <c r="I53" s="192"/>
      <c r="J53" s="192">
        <f t="shared" si="32"/>
        <v>0</v>
      </c>
      <c r="K53" s="192"/>
      <c r="L53" s="192"/>
      <c r="M53" s="192" t="e">
        <f t="shared" si="40"/>
        <v>#DIV/0!</v>
      </c>
      <c r="N53" s="192" t="e">
        <f t="shared" si="41"/>
        <v>#DIV/0!</v>
      </c>
      <c r="O53" s="192"/>
    </row>
    <row r="54" spans="1:15" s="189" customFormat="1" ht="18.75" hidden="1" outlineLevel="1" x14ac:dyDescent="0.3">
      <c r="A54" s="190" t="s">
        <v>89</v>
      </c>
      <c r="B54" s="191" t="s">
        <v>61</v>
      </c>
      <c r="C54" s="191" t="s">
        <v>59</v>
      </c>
      <c r="D54" s="192">
        <f t="shared" si="0"/>
        <v>0</v>
      </c>
      <c r="E54" s="192"/>
      <c r="F54" s="192"/>
      <c r="G54" s="192">
        <f t="shared" si="1"/>
        <v>0</v>
      </c>
      <c r="H54" s="192"/>
      <c r="I54" s="192"/>
      <c r="J54" s="192">
        <f t="shared" si="32"/>
        <v>0</v>
      </c>
      <c r="K54" s="192"/>
      <c r="L54" s="192"/>
      <c r="M54" s="192" t="e">
        <f t="shared" si="40"/>
        <v>#DIV/0!</v>
      </c>
      <c r="N54" s="192" t="e">
        <f t="shared" si="41"/>
        <v>#DIV/0!</v>
      </c>
      <c r="O54" s="192"/>
    </row>
    <row r="55" spans="1:15" s="189" customFormat="1" ht="37.5" x14ac:dyDescent="0.3">
      <c r="A55" s="190" t="s">
        <v>732</v>
      </c>
      <c r="B55" s="191" t="s">
        <v>61</v>
      </c>
      <c r="C55" s="191" t="s">
        <v>59</v>
      </c>
      <c r="D55" s="192">
        <f t="shared" si="0"/>
        <v>10</v>
      </c>
      <c r="E55" s="192">
        <v>10</v>
      </c>
      <c r="F55" s="192"/>
      <c r="G55" s="192">
        <f t="shared" si="1"/>
        <v>0</v>
      </c>
      <c r="H55" s="192"/>
      <c r="I55" s="192"/>
      <c r="J55" s="192">
        <f t="shared" si="32"/>
        <v>0</v>
      </c>
      <c r="K55" s="192">
        <v>0</v>
      </c>
      <c r="L55" s="192"/>
      <c r="M55" s="192"/>
      <c r="N55" s="192"/>
      <c r="O55" s="192"/>
    </row>
    <row r="56" spans="1:15" s="184" customFormat="1" ht="24.75" customHeight="1" x14ac:dyDescent="0.3">
      <c r="A56" s="185" t="s">
        <v>564</v>
      </c>
      <c r="B56" s="186" t="s">
        <v>61</v>
      </c>
      <c r="C56" s="186" t="s">
        <v>63</v>
      </c>
      <c r="D56" s="187">
        <f t="shared" ref="D56:L56" si="44">D57</f>
        <v>0</v>
      </c>
      <c r="E56" s="187">
        <f t="shared" si="44"/>
        <v>0</v>
      </c>
      <c r="F56" s="187">
        <f t="shared" si="44"/>
        <v>0</v>
      </c>
      <c r="G56" s="187">
        <f t="shared" si="44"/>
        <v>7090.6</v>
      </c>
      <c r="H56" s="187">
        <f t="shared" si="44"/>
        <v>0</v>
      </c>
      <c r="I56" s="187">
        <f t="shared" si="44"/>
        <v>7090.6</v>
      </c>
      <c r="J56" s="187">
        <f t="shared" si="44"/>
        <v>5711.9</v>
      </c>
      <c r="K56" s="187">
        <f t="shared" si="44"/>
        <v>0</v>
      </c>
      <c r="L56" s="187">
        <f t="shared" si="44"/>
        <v>5711.9</v>
      </c>
      <c r="M56" s="187">
        <f t="shared" si="40"/>
        <v>80.555947310523777</v>
      </c>
      <c r="N56" s="187"/>
      <c r="O56" s="187">
        <f t="shared" si="39"/>
        <v>80.555947310523777</v>
      </c>
    </row>
    <row r="57" spans="1:15" s="184" customFormat="1" ht="36" customHeight="1" x14ac:dyDescent="0.3">
      <c r="A57" s="190" t="s">
        <v>222</v>
      </c>
      <c r="B57" s="191" t="s">
        <v>61</v>
      </c>
      <c r="C57" s="191" t="s">
        <v>63</v>
      </c>
      <c r="D57" s="192"/>
      <c r="E57" s="192"/>
      <c r="F57" s="192"/>
      <c r="G57" s="192">
        <f>SUM(H57:I57)</f>
        <v>7090.6</v>
      </c>
      <c r="H57" s="192"/>
      <c r="I57" s="192">
        <v>7090.6</v>
      </c>
      <c r="J57" s="192">
        <f>SUM(K57:L57)</f>
        <v>5711.9</v>
      </c>
      <c r="K57" s="192"/>
      <c r="L57" s="192">
        <v>5711.9</v>
      </c>
      <c r="M57" s="192">
        <f t="shared" si="40"/>
        <v>80.555947310523777</v>
      </c>
      <c r="N57" s="192"/>
      <c r="O57" s="192">
        <f t="shared" si="39"/>
        <v>80.555947310523777</v>
      </c>
    </row>
    <row r="58" spans="1:15" s="193" customFormat="1" ht="35.25" customHeight="1" x14ac:dyDescent="0.3">
      <c r="A58" s="185" t="s">
        <v>90</v>
      </c>
      <c r="B58" s="186" t="s">
        <v>61</v>
      </c>
      <c r="C58" s="186" t="s">
        <v>91</v>
      </c>
      <c r="D58" s="197">
        <f t="shared" si="0"/>
        <v>15238.2</v>
      </c>
      <c r="E58" s="188">
        <f>SUM(E59+E60+E61+E62+E63+E66+E67)</f>
        <v>15238.2</v>
      </c>
      <c r="F58" s="188">
        <f>SUM(F59+F60+F61+F62+F63+F66+F67)</f>
        <v>0</v>
      </c>
      <c r="G58" s="187">
        <f>SUM(H58:I58)</f>
        <v>40095.1</v>
      </c>
      <c r="H58" s="188">
        <f>SUM(H59+H60+H61+H62+H63+H66+H67)</f>
        <v>17870.5</v>
      </c>
      <c r="I58" s="188">
        <f t="shared" ref="I58:L58" si="45">SUM(I59+I60+I61+I62+I63+I66+I67)</f>
        <v>22224.6</v>
      </c>
      <c r="J58" s="188">
        <f t="shared" si="45"/>
        <v>9141.8000000000011</v>
      </c>
      <c r="K58" s="188">
        <f t="shared" si="45"/>
        <v>9141.8000000000011</v>
      </c>
      <c r="L58" s="188">
        <f t="shared" si="45"/>
        <v>0</v>
      </c>
      <c r="M58" s="187">
        <f t="shared" si="40"/>
        <v>22.80029230504476</v>
      </c>
      <c r="N58" s="187">
        <f t="shared" si="41"/>
        <v>51.155815450043377</v>
      </c>
      <c r="O58" s="187">
        <f t="shared" si="39"/>
        <v>0</v>
      </c>
    </row>
    <row r="59" spans="1:15" s="189" customFormat="1" ht="18.75" x14ac:dyDescent="0.3">
      <c r="A59" s="190" t="s">
        <v>229</v>
      </c>
      <c r="B59" s="191" t="s">
        <v>61</v>
      </c>
      <c r="C59" s="191" t="s">
        <v>91</v>
      </c>
      <c r="D59" s="192">
        <f t="shared" si="0"/>
        <v>790</v>
      </c>
      <c r="E59" s="192">
        <v>790</v>
      </c>
      <c r="F59" s="192"/>
      <c r="G59" s="192">
        <f t="shared" si="1"/>
        <v>775</v>
      </c>
      <c r="H59" s="192">
        <v>775</v>
      </c>
      <c r="I59" s="192"/>
      <c r="J59" s="192">
        <f t="shared" ref="J59" si="46">SUM(K59:L59)</f>
        <v>498.3</v>
      </c>
      <c r="K59" s="192">
        <v>498.3</v>
      </c>
      <c r="L59" s="192"/>
      <c r="M59" s="192">
        <f t="shared" si="40"/>
        <v>64.296774193548387</v>
      </c>
      <c r="N59" s="192">
        <f t="shared" si="41"/>
        <v>64.296774193548387</v>
      </c>
      <c r="O59" s="192"/>
    </row>
    <row r="60" spans="1:15" s="189" customFormat="1" ht="37.5" x14ac:dyDescent="0.3">
      <c r="A60" s="190" t="s">
        <v>733</v>
      </c>
      <c r="B60" s="191" t="s">
        <v>61</v>
      </c>
      <c r="C60" s="191" t="s">
        <v>91</v>
      </c>
      <c r="D60" s="192">
        <f>E60+F60</f>
        <v>100</v>
      </c>
      <c r="E60" s="192">
        <v>100</v>
      </c>
      <c r="F60" s="192"/>
      <c r="G60" s="192">
        <f>H60+I60</f>
        <v>100</v>
      </c>
      <c r="H60" s="192">
        <v>100</v>
      </c>
      <c r="I60" s="192"/>
      <c r="J60" s="192">
        <f>K60+L60</f>
        <v>98.7</v>
      </c>
      <c r="K60" s="192">
        <v>98.7</v>
      </c>
      <c r="L60" s="192"/>
      <c r="M60" s="192">
        <f t="shared" si="40"/>
        <v>98.7</v>
      </c>
      <c r="N60" s="192">
        <f t="shared" si="41"/>
        <v>98.7</v>
      </c>
      <c r="O60" s="192"/>
    </row>
    <row r="61" spans="1:15" s="189" customFormat="1" ht="28.5" customHeight="1" x14ac:dyDescent="0.3">
      <c r="A61" s="190" t="s">
        <v>730</v>
      </c>
      <c r="B61" s="191" t="s">
        <v>61</v>
      </c>
      <c r="C61" s="191" t="s">
        <v>91</v>
      </c>
      <c r="D61" s="192">
        <f t="shared" ref="D61:D139" si="47">SUM(E61:F61)</f>
        <v>6883.2</v>
      </c>
      <c r="E61" s="192">
        <v>6883.2</v>
      </c>
      <c r="F61" s="192"/>
      <c r="G61" s="192">
        <f t="shared" si="1"/>
        <v>7954.5</v>
      </c>
      <c r="H61" s="198">
        <v>7954.5</v>
      </c>
      <c r="I61" s="192"/>
      <c r="J61" s="192">
        <f t="shared" ref="J61:J69" si="48">SUM(K61:L61)</f>
        <v>6545.2</v>
      </c>
      <c r="K61" s="192">
        <v>6545.2</v>
      </c>
      <c r="L61" s="192"/>
      <c r="M61" s="192">
        <f t="shared" si="40"/>
        <v>82.282984474196994</v>
      </c>
      <c r="N61" s="192">
        <f t="shared" si="41"/>
        <v>82.282984474196994</v>
      </c>
      <c r="O61" s="192"/>
    </row>
    <row r="62" spans="1:15" s="189" customFormat="1" ht="37.5" customHeight="1" x14ac:dyDescent="0.3">
      <c r="A62" s="190" t="s">
        <v>883</v>
      </c>
      <c r="B62" s="191" t="s">
        <v>61</v>
      </c>
      <c r="C62" s="191" t="s">
        <v>91</v>
      </c>
      <c r="D62" s="192">
        <f t="shared" ref="D62" si="49">SUM(E62:F62)</f>
        <v>165</v>
      </c>
      <c r="E62" s="199">
        <v>165</v>
      </c>
      <c r="F62" s="199">
        <v>0</v>
      </c>
      <c r="G62" s="192">
        <f t="shared" ref="G62" si="50">SUM(H62:I62)</f>
        <v>557.79999999999995</v>
      </c>
      <c r="H62" s="199">
        <v>557.79999999999995</v>
      </c>
      <c r="I62" s="199">
        <v>0</v>
      </c>
      <c r="J62" s="192">
        <f t="shared" ref="J62" si="51">SUM(K62:L62)</f>
        <v>335.7</v>
      </c>
      <c r="K62" s="199">
        <v>335.7</v>
      </c>
      <c r="L62" s="199"/>
      <c r="M62" s="192">
        <f t="shared" si="40"/>
        <v>60.182861240588025</v>
      </c>
      <c r="N62" s="192">
        <f t="shared" si="41"/>
        <v>60.182861240588025</v>
      </c>
      <c r="O62" s="192"/>
    </row>
    <row r="63" spans="1:15" s="203" customFormat="1" ht="42.75" customHeight="1" x14ac:dyDescent="0.3">
      <c r="A63" s="200" t="s">
        <v>659</v>
      </c>
      <c r="B63" s="195" t="s">
        <v>61</v>
      </c>
      <c r="C63" s="195" t="s">
        <v>91</v>
      </c>
      <c r="D63" s="201">
        <f t="shared" si="47"/>
        <v>7300</v>
      </c>
      <c r="E63" s="201">
        <v>7300</v>
      </c>
      <c r="F63" s="201"/>
      <c r="G63" s="201">
        <f t="shared" si="1"/>
        <v>4800</v>
      </c>
      <c r="H63" s="201">
        <f>SUM(H64:H65)</f>
        <v>4800</v>
      </c>
      <c r="I63" s="201">
        <f t="shared" ref="I63" si="52">SUM(I64:I65)</f>
        <v>0</v>
      </c>
      <c r="J63" s="201">
        <f t="shared" si="48"/>
        <v>1154.7</v>
      </c>
      <c r="K63" s="201">
        <f>SUM(K64:K65)</f>
        <v>1154.7</v>
      </c>
      <c r="L63" s="201">
        <f t="shared" ref="L63" si="53">SUM(L64:L65)</f>
        <v>0</v>
      </c>
      <c r="M63" s="202">
        <f t="shared" si="40"/>
        <v>24.056250000000002</v>
      </c>
      <c r="N63" s="202">
        <f t="shared" si="41"/>
        <v>24.056250000000002</v>
      </c>
      <c r="O63" s="202"/>
    </row>
    <row r="64" spans="1:15" s="189" customFormat="1" ht="28.5" customHeight="1" x14ac:dyDescent="0.3">
      <c r="A64" s="190" t="s">
        <v>537</v>
      </c>
      <c r="B64" s="191" t="s">
        <v>61</v>
      </c>
      <c r="C64" s="191" t="s">
        <v>91</v>
      </c>
      <c r="D64" s="192"/>
      <c r="E64" s="192"/>
      <c r="F64" s="192"/>
      <c r="G64" s="192">
        <f t="shared" si="1"/>
        <v>3713.1</v>
      </c>
      <c r="H64" s="192">
        <v>3713.1</v>
      </c>
      <c r="I64" s="192"/>
      <c r="J64" s="192">
        <f t="shared" si="48"/>
        <v>67.8</v>
      </c>
      <c r="K64" s="192">
        <v>67.8</v>
      </c>
      <c r="L64" s="192"/>
      <c r="M64" s="192">
        <f t="shared" si="40"/>
        <v>1.8259675204007433</v>
      </c>
      <c r="N64" s="192">
        <f t="shared" si="41"/>
        <v>1.8259675204007433</v>
      </c>
      <c r="O64" s="192"/>
    </row>
    <row r="65" spans="1:15" s="189" customFormat="1" ht="30" customHeight="1" x14ac:dyDescent="0.3">
      <c r="A65" s="190" t="s">
        <v>653</v>
      </c>
      <c r="B65" s="191" t="s">
        <v>61</v>
      </c>
      <c r="C65" s="191" t="s">
        <v>91</v>
      </c>
      <c r="D65" s="192"/>
      <c r="E65" s="192"/>
      <c r="F65" s="192"/>
      <c r="G65" s="192">
        <f t="shared" si="1"/>
        <v>1086.9000000000001</v>
      </c>
      <c r="H65" s="192">
        <v>1086.9000000000001</v>
      </c>
      <c r="I65" s="192"/>
      <c r="J65" s="192">
        <f t="shared" si="48"/>
        <v>1086.9000000000001</v>
      </c>
      <c r="K65" s="192">
        <v>1086.9000000000001</v>
      </c>
      <c r="L65" s="192"/>
      <c r="M65" s="192">
        <f t="shared" si="40"/>
        <v>100</v>
      </c>
      <c r="N65" s="192">
        <f t="shared" si="41"/>
        <v>100</v>
      </c>
      <c r="O65" s="192"/>
    </row>
    <row r="66" spans="1:15" s="189" customFormat="1" ht="25.5" customHeight="1" x14ac:dyDescent="0.3">
      <c r="A66" s="190" t="s">
        <v>641</v>
      </c>
      <c r="B66" s="191" t="s">
        <v>61</v>
      </c>
      <c r="C66" s="191" t="s">
        <v>91</v>
      </c>
      <c r="D66" s="192"/>
      <c r="E66" s="192"/>
      <c r="F66" s="192"/>
      <c r="G66" s="192">
        <f t="shared" si="1"/>
        <v>2500</v>
      </c>
      <c r="H66" s="192">
        <v>2500</v>
      </c>
      <c r="I66" s="192"/>
      <c r="J66" s="192">
        <f t="shared" si="48"/>
        <v>509.2</v>
      </c>
      <c r="K66" s="192">
        <v>509.2</v>
      </c>
      <c r="L66" s="192"/>
      <c r="M66" s="192">
        <f t="shared" si="40"/>
        <v>20.367999999999999</v>
      </c>
      <c r="N66" s="192">
        <f t="shared" si="41"/>
        <v>20.367999999999999</v>
      </c>
      <c r="O66" s="192"/>
    </row>
    <row r="67" spans="1:15" s="189" customFormat="1" ht="78" customHeight="1" x14ac:dyDescent="0.3">
      <c r="A67" s="190" t="s">
        <v>681</v>
      </c>
      <c r="B67" s="191" t="s">
        <v>61</v>
      </c>
      <c r="C67" s="191" t="s">
        <v>91</v>
      </c>
      <c r="D67" s="192"/>
      <c r="E67" s="192"/>
      <c r="F67" s="192"/>
      <c r="G67" s="192">
        <f t="shared" si="1"/>
        <v>23407.8</v>
      </c>
      <c r="H67" s="192">
        <v>1183.2</v>
      </c>
      <c r="I67" s="192">
        <v>22224.6</v>
      </c>
      <c r="J67" s="192">
        <f t="shared" si="48"/>
        <v>0</v>
      </c>
      <c r="K67" s="192">
        <v>0</v>
      </c>
      <c r="L67" s="192">
        <v>0</v>
      </c>
      <c r="M67" s="192">
        <f t="shared" si="40"/>
        <v>0</v>
      </c>
      <c r="N67" s="192">
        <f t="shared" si="41"/>
        <v>0</v>
      </c>
      <c r="O67" s="192">
        <f t="shared" si="39"/>
        <v>0</v>
      </c>
    </row>
    <row r="68" spans="1:15" s="193" customFormat="1" ht="39.75" customHeight="1" x14ac:dyDescent="0.3">
      <c r="A68" s="185" t="s">
        <v>92</v>
      </c>
      <c r="B68" s="186" t="s">
        <v>61</v>
      </c>
      <c r="C68" s="186" t="s">
        <v>93</v>
      </c>
      <c r="D68" s="187">
        <f t="shared" si="47"/>
        <v>0</v>
      </c>
      <c r="E68" s="188">
        <f>SUM(E69)</f>
        <v>0</v>
      </c>
      <c r="F68" s="188">
        <f>SUM(F69)</f>
        <v>0</v>
      </c>
      <c r="G68" s="187">
        <f t="shared" si="1"/>
        <v>100</v>
      </c>
      <c r="H68" s="188">
        <f>SUM(H69)</f>
        <v>10</v>
      </c>
      <c r="I68" s="188">
        <f t="shared" ref="I68" si="54">SUM(I69)</f>
        <v>90</v>
      </c>
      <c r="J68" s="187">
        <f t="shared" si="48"/>
        <v>0</v>
      </c>
      <c r="K68" s="188">
        <f>SUM(K69)</f>
        <v>0</v>
      </c>
      <c r="L68" s="188">
        <f t="shared" ref="L68" si="55">SUM(L69)</f>
        <v>0</v>
      </c>
      <c r="M68" s="187">
        <f t="shared" si="40"/>
        <v>0</v>
      </c>
      <c r="N68" s="187">
        <f t="shared" si="41"/>
        <v>0</v>
      </c>
      <c r="O68" s="187">
        <f t="shared" si="39"/>
        <v>0</v>
      </c>
    </row>
    <row r="69" spans="1:15" s="189" customFormat="1" ht="81" customHeight="1" x14ac:dyDescent="0.3">
      <c r="A69" s="190" t="s">
        <v>736</v>
      </c>
      <c r="B69" s="191" t="s">
        <v>61</v>
      </c>
      <c r="C69" s="191" t="s">
        <v>93</v>
      </c>
      <c r="D69" s="192">
        <f t="shared" si="47"/>
        <v>0</v>
      </c>
      <c r="E69" s="192"/>
      <c r="F69" s="192"/>
      <c r="G69" s="192">
        <f t="shared" si="1"/>
        <v>100</v>
      </c>
      <c r="H69" s="192">
        <v>10</v>
      </c>
      <c r="I69" s="192">
        <v>90</v>
      </c>
      <c r="J69" s="192">
        <f t="shared" si="48"/>
        <v>0</v>
      </c>
      <c r="K69" s="192">
        <v>0</v>
      </c>
      <c r="L69" s="192">
        <v>0</v>
      </c>
      <c r="M69" s="192">
        <f t="shared" si="40"/>
        <v>0</v>
      </c>
      <c r="N69" s="192">
        <f t="shared" si="41"/>
        <v>0</v>
      </c>
      <c r="O69" s="192">
        <f t="shared" si="39"/>
        <v>0</v>
      </c>
    </row>
    <row r="70" spans="1:15" s="184" customFormat="1" ht="24" customHeight="1" x14ac:dyDescent="0.3">
      <c r="A70" s="180" t="s">
        <v>94</v>
      </c>
      <c r="B70" s="181" t="s">
        <v>63</v>
      </c>
      <c r="C70" s="181" t="s">
        <v>58</v>
      </c>
      <c r="D70" s="183">
        <f>SUM(D71+D110+D113+D115+D121+D137)</f>
        <v>118667.6</v>
      </c>
      <c r="E70" s="183" t="e">
        <f>SUM(E71+E110+E113+E115+E121+E137)</f>
        <v>#REF!</v>
      </c>
      <c r="F70" s="183" t="e">
        <f>SUM(F71+F110+F113+F115+F121+F137)</f>
        <v>#REF!</v>
      </c>
      <c r="G70" s="182">
        <f>SUM(H70:I70)</f>
        <v>244847.7</v>
      </c>
      <c r="H70" s="183">
        <f>SUM(H71+H110+H113+H115+H121+H137)</f>
        <v>137551.1</v>
      </c>
      <c r="I70" s="183">
        <f>SUM(I71+I110+I113+I115+I121+I137)</f>
        <v>107296.6</v>
      </c>
      <c r="J70" s="182">
        <f>SUM(K70:L70)</f>
        <v>129472.8</v>
      </c>
      <c r="K70" s="183">
        <f>SUM(K71+K110+K113+K115+K121+K137)</f>
        <v>82194</v>
      </c>
      <c r="L70" s="183">
        <f>SUM(L71+L110+L113+L115+L121+L137)</f>
        <v>47278.8</v>
      </c>
      <c r="M70" s="182">
        <f t="shared" si="40"/>
        <v>52.878912074730536</v>
      </c>
      <c r="N70" s="182">
        <f t="shared" si="41"/>
        <v>59.755247322631369</v>
      </c>
      <c r="O70" s="182">
        <f t="shared" si="39"/>
        <v>44.06365159753431</v>
      </c>
    </row>
    <row r="71" spans="1:15" s="193" customFormat="1" ht="24" customHeight="1" x14ac:dyDescent="0.3">
      <c r="A71" s="185" t="s">
        <v>95</v>
      </c>
      <c r="B71" s="186" t="s">
        <v>63</v>
      </c>
      <c r="C71" s="186" t="s">
        <v>57</v>
      </c>
      <c r="D71" s="187"/>
      <c r="E71" s="188" t="e">
        <f>SUM(E72+E94)</f>
        <v>#REF!</v>
      </c>
      <c r="F71" s="188" t="e">
        <f>SUM(F72+F94)</f>
        <v>#REF!</v>
      </c>
      <c r="G71" s="187">
        <f t="shared" si="1"/>
        <v>3284.6</v>
      </c>
      <c r="H71" s="188">
        <f>SUM(H72+H94+H107)</f>
        <v>0</v>
      </c>
      <c r="I71" s="188">
        <f t="shared" ref="I71" si="56">SUM(I72+I94+I107)</f>
        <v>3284.6</v>
      </c>
      <c r="J71" s="187">
        <f t="shared" ref="J71:J80" si="57">SUM(K71:L71)</f>
        <v>1804.4</v>
      </c>
      <c r="K71" s="188">
        <f>SUM(K72+K94+K107)</f>
        <v>0</v>
      </c>
      <c r="L71" s="188">
        <f t="shared" ref="L71" si="58">SUM(L72+L94+L107)</f>
        <v>1804.4</v>
      </c>
      <c r="M71" s="187">
        <f t="shared" si="40"/>
        <v>54.935151921086288</v>
      </c>
      <c r="N71" s="187"/>
      <c r="O71" s="187">
        <f t="shared" si="39"/>
        <v>54.935151921086288</v>
      </c>
    </row>
    <row r="72" spans="1:15" s="203" customFormat="1" ht="37.5" collapsed="1" x14ac:dyDescent="0.3">
      <c r="A72" s="200" t="s">
        <v>745</v>
      </c>
      <c r="B72" s="195" t="s">
        <v>63</v>
      </c>
      <c r="C72" s="195" t="s">
        <v>57</v>
      </c>
      <c r="D72" s="201"/>
      <c r="E72" s="204" t="e">
        <f>SUM(E73+E74+E75+E77+E78+E79+E80+E81+E82+E83+E84+E85+E86+E87+#REF!+#REF!+E91+E92+E93)</f>
        <v>#REF!</v>
      </c>
      <c r="F72" s="204" t="e">
        <f>SUM(F73+F74+F75+F77+F78+F79+F80+F81+F82+F83+F84+F85+F86+F87+#REF!+#REF!+F91+F92+F93)</f>
        <v>#REF!</v>
      </c>
      <c r="G72" s="201">
        <f t="shared" si="1"/>
        <v>2466</v>
      </c>
      <c r="H72" s="204">
        <f>SUM(H84:H93)</f>
        <v>0</v>
      </c>
      <c r="I72" s="204">
        <f>SUM(I84:I93)</f>
        <v>2466</v>
      </c>
      <c r="J72" s="201">
        <f t="shared" si="57"/>
        <v>1344.7</v>
      </c>
      <c r="K72" s="204">
        <f>SUM(K84:K93)</f>
        <v>0</v>
      </c>
      <c r="L72" s="204">
        <f>SUM(L84:L93)</f>
        <v>1344.7</v>
      </c>
      <c r="M72" s="192">
        <f t="shared" si="40"/>
        <v>54.529602595296026</v>
      </c>
      <c r="N72" s="192"/>
      <c r="O72" s="192">
        <f t="shared" si="39"/>
        <v>54.529602595296026</v>
      </c>
    </row>
    <row r="73" spans="1:15" s="189" customFormat="1" ht="18.75" hidden="1" outlineLevel="1" x14ac:dyDescent="0.3">
      <c r="A73" s="190" t="s">
        <v>230</v>
      </c>
      <c r="B73" s="191" t="s">
        <v>63</v>
      </c>
      <c r="C73" s="191" t="s">
        <v>57</v>
      </c>
      <c r="D73" s="192">
        <f t="shared" si="47"/>
        <v>0</v>
      </c>
      <c r="E73" s="192"/>
      <c r="F73" s="192"/>
      <c r="G73" s="192">
        <f t="shared" si="1"/>
        <v>0</v>
      </c>
      <c r="H73" s="192"/>
      <c r="I73" s="192"/>
      <c r="J73" s="192">
        <f t="shared" si="57"/>
        <v>0</v>
      </c>
      <c r="K73" s="192"/>
      <c r="L73" s="192"/>
      <c r="M73" s="192" t="e">
        <f t="shared" si="40"/>
        <v>#DIV/0!</v>
      </c>
      <c r="N73" s="192"/>
      <c r="O73" s="192" t="e">
        <f t="shared" si="39"/>
        <v>#DIV/0!</v>
      </c>
    </row>
    <row r="74" spans="1:15" s="189" customFormat="1" ht="18.75" hidden="1" outlineLevel="1" x14ac:dyDescent="0.3">
      <c r="A74" s="190" t="s">
        <v>231</v>
      </c>
      <c r="B74" s="191" t="s">
        <v>63</v>
      </c>
      <c r="C74" s="191" t="s">
        <v>57</v>
      </c>
      <c r="D74" s="192">
        <f t="shared" si="47"/>
        <v>0</v>
      </c>
      <c r="E74" s="192"/>
      <c r="F74" s="192"/>
      <c r="G74" s="192">
        <f t="shared" si="1"/>
        <v>0</v>
      </c>
      <c r="H74" s="192"/>
      <c r="I74" s="192"/>
      <c r="J74" s="192">
        <f t="shared" si="57"/>
        <v>0</v>
      </c>
      <c r="K74" s="192"/>
      <c r="L74" s="192"/>
      <c r="M74" s="192" t="e">
        <f t="shared" si="40"/>
        <v>#DIV/0!</v>
      </c>
      <c r="N74" s="192"/>
      <c r="O74" s="192" t="e">
        <f t="shared" si="39"/>
        <v>#DIV/0!</v>
      </c>
    </row>
    <row r="75" spans="1:15" s="189" customFormat="1" ht="18.75" hidden="1" outlineLevel="1" x14ac:dyDescent="0.3">
      <c r="A75" s="190" t="s">
        <v>232</v>
      </c>
      <c r="B75" s="191" t="s">
        <v>63</v>
      </c>
      <c r="C75" s="191" t="s">
        <v>57</v>
      </c>
      <c r="D75" s="192">
        <f t="shared" si="47"/>
        <v>0</v>
      </c>
      <c r="E75" s="192"/>
      <c r="F75" s="192"/>
      <c r="G75" s="192">
        <f t="shared" si="1"/>
        <v>0</v>
      </c>
      <c r="H75" s="192"/>
      <c r="I75" s="192"/>
      <c r="J75" s="192">
        <f t="shared" si="57"/>
        <v>0</v>
      </c>
      <c r="K75" s="192"/>
      <c r="L75" s="192"/>
      <c r="M75" s="192" t="e">
        <f t="shared" si="40"/>
        <v>#DIV/0!</v>
      </c>
      <c r="N75" s="192"/>
      <c r="O75" s="192" t="e">
        <f t="shared" si="39"/>
        <v>#DIV/0!</v>
      </c>
    </row>
    <row r="76" spans="1:15" s="189" customFormat="1" ht="18.75" hidden="1" outlineLevel="1" x14ac:dyDescent="0.3">
      <c r="A76" s="190" t="s">
        <v>266</v>
      </c>
      <c r="B76" s="191" t="s">
        <v>63</v>
      </c>
      <c r="C76" s="191" t="s">
        <v>57</v>
      </c>
      <c r="D76" s="192">
        <f t="shared" si="47"/>
        <v>0</v>
      </c>
      <c r="E76" s="192"/>
      <c r="F76" s="192"/>
      <c r="G76" s="192">
        <f t="shared" si="1"/>
        <v>0</v>
      </c>
      <c r="H76" s="192"/>
      <c r="I76" s="192"/>
      <c r="J76" s="192">
        <f t="shared" si="57"/>
        <v>0</v>
      </c>
      <c r="K76" s="192"/>
      <c r="L76" s="192"/>
      <c r="M76" s="192" t="e">
        <f t="shared" si="40"/>
        <v>#DIV/0!</v>
      </c>
      <c r="N76" s="192"/>
      <c r="O76" s="192" t="e">
        <f t="shared" si="39"/>
        <v>#DIV/0!</v>
      </c>
    </row>
    <row r="77" spans="1:15" s="189" customFormat="1" ht="18.75" hidden="1" outlineLevel="1" x14ac:dyDescent="0.3">
      <c r="A77" s="190" t="s">
        <v>267</v>
      </c>
      <c r="B77" s="191" t="s">
        <v>63</v>
      </c>
      <c r="C77" s="191" t="s">
        <v>57</v>
      </c>
      <c r="D77" s="192">
        <f t="shared" si="47"/>
        <v>0</v>
      </c>
      <c r="E77" s="192"/>
      <c r="F77" s="192"/>
      <c r="G77" s="192">
        <f t="shared" si="1"/>
        <v>0</v>
      </c>
      <c r="H77" s="192"/>
      <c r="I77" s="192"/>
      <c r="J77" s="192">
        <f t="shared" si="57"/>
        <v>0</v>
      </c>
      <c r="K77" s="192"/>
      <c r="L77" s="192"/>
      <c r="M77" s="192" t="e">
        <f t="shared" si="40"/>
        <v>#DIV/0!</v>
      </c>
      <c r="N77" s="192"/>
      <c r="O77" s="192" t="e">
        <f t="shared" si="39"/>
        <v>#DIV/0!</v>
      </c>
    </row>
    <row r="78" spans="1:15" s="189" customFormat="1" ht="18.75" hidden="1" outlineLevel="1" x14ac:dyDescent="0.3">
      <c r="A78" s="190" t="s">
        <v>268</v>
      </c>
      <c r="B78" s="191" t="s">
        <v>63</v>
      </c>
      <c r="C78" s="191" t="s">
        <v>57</v>
      </c>
      <c r="D78" s="192">
        <f t="shared" si="47"/>
        <v>0</v>
      </c>
      <c r="E78" s="192"/>
      <c r="F78" s="192"/>
      <c r="G78" s="192">
        <f t="shared" si="1"/>
        <v>0</v>
      </c>
      <c r="H78" s="192"/>
      <c r="I78" s="192"/>
      <c r="J78" s="192">
        <f t="shared" si="57"/>
        <v>0</v>
      </c>
      <c r="K78" s="192"/>
      <c r="L78" s="192"/>
      <c r="M78" s="192" t="e">
        <f t="shared" si="40"/>
        <v>#DIV/0!</v>
      </c>
      <c r="N78" s="192"/>
      <c r="O78" s="192" t="e">
        <f t="shared" si="39"/>
        <v>#DIV/0!</v>
      </c>
    </row>
    <row r="79" spans="1:15" s="189" customFormat="1" ht="18.75" hidden="1" outlineLevel="1" x14ac:dyDescent="0.3">
      <c r="A79" s="190" t="s">
        <v>269</v>
      </c>
      <c r="B79" s="191" t="s">
        <v>63</v>
      </c>
      <c r="C79" s="191" t="s">
        <v>57</v>
      </c>
      <c r="D79" s="192">
        <f t="shared" si="47"/>
        <v>0</v>
      </c>
      <c r="E79" s="192"/>
      <c r="F79" s="192"/>
      <c r="G79" s="192">
        <f t="shared" si="1"/>
        <v>0</v>
      </c>
      <c r="H79" s="192"/>
      <c r="I79" s="192"/>
      <c r="J79" s="192">
        <f t="shared" si="57"/>
        <v>0</v>
      </c>
      <c r="K79" s="192"/>
      <c r="L79" s="192"/>
      <c r="M79" s="192" t="e">
        <f t="shared" si="40"/>
        <v>#DIV/0!</v>
      </c>
      <c r="N79" s="192"/>
      <c r="O79" s="192" t="e">
        <f t="shared" si="39"/>
        <v>#DIV/0!</v>
      </c>
    </row>
    <row r="80" spans="1:15" s="189" customFormat="1" ht="18.75" hidden="1" outlineLevel="1" x14ac:dyDescent="0.3">
      <c r="A80" s="190" t="s">
        <v>270</v>
      </c>
      <c r="B80" s="191" t="s">
        <v>63</v>
      </c>
      <c r="C80" s="191" t="s">
        <v>57</v>
      </c>
      <c r="D80" s="192">
        <f t="shared" si="47"/>
        <v>0</v>
      </c>
      <c r="E80" s="192"/>
      <c r="F80" s="192"/>
      <c r="G80" s="192">
        <f t="shared" si="1"/>
        <v>0</v>
      </c>
      <c r="H80" s="192"/>
      <c r="I80" s="192"/>
      <c r="J80" s="192">
        <f t="shared" si="57"/>
        <v>0</v>
      </c>
      <c r="K80" s="192"/>
      <c r="L80" s="192"/>
      <c r="M80" s="192" t="e">
        <f t="shared" si="40"/>
        <v>#DIV/0!</v>
      </c>
      <c r="N80" s="192"/>
      <c r="O80" s="192" t="e">
        <f t="shared" si="39"/>
        <v>#DIV/0!</v>
      </c>
    </row>
    <row r="81" spans="1:15" s="189" customFormat="1" ht="18.75" hidden="1" outlineLevel="1" x14ac:dyDescent="0.3">
      <c r="A81" s="190" t="s">
        <v>271</v>
      </c>
      <c r="B81" s="191" t="s">
        <v>63</v>
      </c>
      <c r="C81" s="191" t="s">
        <v>57</v>
      </c>
      <c r="D81" s="192">
        <f t="shared" si="47"/>
        <v>0</v>
      </c>
      <c r="E81" s="192"/>
      <c r="F81" s="192"/>
      <c r="G81" s="192">
        <f t="shared" ref="G81:G186" si="59">SUM(H81:I81)</f>
        <v>0</v>
      </c>
      <c r="H81" s="192"/>
      <c r="I81" s="192"/>
      <c r="J81" s="192">
        <f t="shared" ref="J81:J93" si="60">SUM(K81:L81)</f>
        <v>0</v>
      </c>
      <c r="K81" s="192"/>
      <c r="L81" s="192"/>
      <c r="M81" s="192" t="e">
        <f t="shared" si="40"/>
        <v>#DIV/0!</v>
      </c>
      <c r="N81" s="192"/>
      <c r="O81" s="192" t="e">
        <f t="shared" si="39"/>
        <v>#DIV/0!</v>
      </c>
    </row>
    <row r="82" spans="1:15" s="189" customFormat="1" ht="18.75" hidden="1" outlineLevel="1" x14ac:dyDescent="0.3">
      <c r="A82" s="190" t="s">
        <v>272</v>
      </c>
      <c r="B82" s="191" t="s">
        <v>63</v>
      </c>
      <c r="C82" s="191" t="s">
        <v>57</v>
      </c>
      <c r="D82" s="192">
        <f t="shared" si="47"/>
        <v>0</v>
      </c>
      <c r="E82" s="192"/>
      <c r="F82" s="192"/>
      <c r="G82" s="192">
        <f t="shared" si="59"/>
        <v>0</v>
      </c>
      <c r="H82" s="192"/>
      <c r="I82" s="192"/>
      <c r="J82" s="192">
        <f t="shared" si="60"/>
        <v>0</v>
      </c>
      <c r="K82" s="192"/>
      <c r="L82" s="192"/>
      <c r="M82" s="192" t="e">
        <f t="shared" si="40"/>
        <v>#DIV/0!</v>
      </c>
      <c r="N82" s="192"/>
      <c r="O82" s="192" t="e">
        <f t="shared" si="39"/>
        <v>#DIV/0!</v>
      </c>
    </row>
    <row r="83" spans="1:15" s="189" customFormat="1" ht="18.75" hidden="1" outlineLevel="1" x14ac:dyDescent="0.3">
      <c r="A83" s="190" t="s">
        <v>273</v>
      </c>
      <c r="B83" s="191" t="s">
        <v>63</v>
      </c>
      <c r="C83" s="191" t="s">
        <v>57</v>
      </c>
      <c r="D83" s="192">
        <f t="shared" si="47"/>
        <v>0</v>
      </c>
      <c r="E83" s="192"/>
      <c r="F83" s="192"/>
      <c r="G83" s="192">
        <f t="shared" si="59"/>
        <v>0</v>
      </c>
      <c r="H83" s="192"/>
      <c r="I83" s="192"/>
      <c r="J83" s="192">
        <f t="shared" si="60"/>
        <v>0</v>
      </c>
      <c r="K83" s="192"/>
      <c r="L83" s="192"/>
      <c r="M83" s="192" t="e">
        <f t="shared" si="40"/>
        <v>#DIV/0!</v>
      </c>
      <c r="N83" s="192"/>
      <c r="O83" s="192" t="e">
        <f t="shared" si="39"/>
        <v>#DIV/0!</v>
      </c>
    </row>
    <row r="84" spans="1:15" s="189" customFormat="1" ht="18.75" outlineLevel="1" x14ac:dyDescent="0.3">
      <c r="A84" s="190" t="s">
        <v>722</v>
      </c>
      <c r="B84" s="191" t="s">
        <v>63</v>
      </c>
      <c r="C84" s="191" t="s">
        <v>57</v>
      </c>
      <c r="D84" s="192">
        <f t="shared" si="47"/>
        <v>0</v>
      </c>
      <c r="E84" s="192"/>
      <c r="F84" s="192"/>
      <c r="G84" s="192">
        <f t="shared" si="59"/>
        <v>40.1</v>
      </c>
      <c r="H84" s="192"/>
      <c r="I84" s="192">
        <v>40.1</v>
      </c>
      <c r="J84" s="192">
        <f t="shared" si="60"/>
        <v>12</v>
      </c>
      <c r="K84" s="192"/>
      <c r="L84" s="192">
        <v>12</v>
      </c>
      <c r="M84" s="192">
        <f t="shared" si="40"/>
        <v>29.925187032418954</v>
      </c>
      <c r="N84" s="192"/>
      <c r="O84" s="192">
        <f t="shared" si="39"/>
        <v>29.925187032418954</v>
      </c>
    </row>
    <row r="85" spans="1:15" s="189" customFormat="1" ht="18.75" outlineLevel="1" x14ac:dyDescent="0.3">
      <c r="A85" s="190" t="s">
        <v>723</v>
      </c>
      <c r="B85" s="191" t="s">
        <v>63</v>
      </c>
      <c r="C85" s="191" t="s">
        <v>57</v>
      </c>
      <c r="D85" s="192">
        <f t="shared" si="47"/>
        <v>0</v>
      </c>
      <c r="E85" s="192"/>
      <c r="F85" s="192"/>
      <c r="G85" s="192">
        <f t="shared" si="59"/>
        <v>40.1</v>
      </c>
      <c r="H85" s="192"/>
      <c r="I85" s="192">
        <v>40.1</v>
      </c>
      <c r="J85" s="192">
        <f t="shared" si="60"/>
        <v>2</v>
      </c>
      <c r="K85" s="192"/>
      <c r="L85" s="192">
        <v>2</v>
      </c>
      <c r="M85" s="192">
        <f t="shared" si="40"/>
        <v>4.9875311720698248</v>
      </c>
      <c r="N85" s="192"/>
      <c r="O85" s="192">
        <f t="shared" si="39"/>
        <v>4.9875311720698248</v>
      </c>
    </row>
    <row r="86" spans="1:15" s="189" customFormat="1" ht="18.75" outlineLevel="1" x14ac:dyDescent="0.3">
      <c r="A86" s="190" t="s">
        <v>724</v>
      </c>
      <c r="B86" s="191" t="s">
        <v>63</v>
      </c>
      <c r="C86" s="191" t="s">
        <v>57</v>
      </c>
      <c r="D86" s="192">
        <f t="shared" si="47"/>
        <v>0</v>
      </c>
      <c r="E86" s="192"/>
      <c r="F86" s="192"/>
      <c r="G86" s="192">
        <f t="shared" si="59"/>
        <v>40.1</v>
      </c>
      <c r="H86" s="192"/>
      <c r="I86" s="192">
        <v>40.1</v>
      </c>
      <c r="J86" s="192">
        <f t="shared" si="60"/>
        <v>26.9</v>
      </c>
      <c r="K86" s="192"/>
      <c r="L86" s="192">
        <v>26.9</v>
      </c>
      <c r="M86" s="192">
        <f t="shared" si="40"/>
        <v>67.082294264339154</v>
      </c>
      <c r="N86" s="192"/>
      <c r="O86" s="192">
        <f t="shared" si="39"/>
        <v>67.082294264339154</v>
      </c>
    </row>
    <row r="87" spans="1:15" s="189" customFormat="1" ht="18" customHeight="1" outlineLevel="1" x14ac:dyDescent="0.3">
      <c r="A87" s="190" t="s">
        <v>562</v>
      </c>
      <c r="B87" s="191" t="s">
        <v>63</v>
      </c>
      <c r="C87" s="191" t="s">
        <v>57</v>
      </c>
      <c r="D87" s="192">
        <f t="shared" si="47"/>
        <v>0</v>
      </c>
      <c r="E87" s="192"/>
      <c r="F87" s="192"/>
      <c r="G87" s="192">
        <f t="shared" si="59"/>
        <v>134.1</v>
      </c>
      <c r="H87" s="192"/>
      <c r="I87" s="192">
        <v>134.1</v>
      </c>
      <c r="J87" s="192">
        <f t="shared" si="60"/>
        <v>79.900000000000006</v>
      </c>
      <c r="K87" s="192"/>
      <c r="L87" s="192">
        <v>79.900000000000006</v>
      </c>
      <c r="M87" s="192">
        <f t="shared" si="40"/>
        <v>59.582401193139454</v>
      </c>
      <c r="N87" s="192"/>
      <c r="O87" s="192">
        <f t="shared" si="39"/>
        <v>59.582401193139454</v>
      </c>
    </row>
    <row r="88" spans="1:15" s="189" customFormat="1" ht="18" customHeight="1" outlineLevel="1" x14ac:dyDescent="0.3">
      <c r="A88" s="190" t="s">
        <v>729</v>
      </c>
      <c r="B88" s="191" t="s">
        <v>63</v>
      </c>
      <c r="C88" s="191" t="s">
        <v>57</v>
      </c>
      <c r="D88" s="192"/>
      <c r="E88" s="192"/>
      <c r="F88" s="192"/>
      <c r="G88" s="192">
        <f t="shared" si="59"/>
        <v>40</v>
      </c>
      <c r="H88" s="192"/>
      <c r="I88" s="192">
        <v>40</v>
      </c>
      <c r="J88" s="192">
        <f t="shared" si="60"/>
        <v>17.899999999999999</v>
      </c>
      <c r="K88" s="192"/>
      <c r="L88" s="192">
        <v>17.899999999999999</v>
      </c>
      <c r="M88" s="192">
        <f t="shared" si="40"/>
        <v>44.749999999999993</v>
      </c>
      <c r="N88" s="192"/>
      <c r="O88" s="192">
        <f t="shared" si="39"/>
        <v>44.749999999999993</v>
      </c>
    </row>
    <row r="89" spans="1:15" s="189" customFormat="1" ht="18" customHeight="1" outlineLevel="1" x14ac:dyDescent="0.3">
      <c r="A89" s="190" t="s">
        <v>598</v>
      </c>
      <c r="B89" s="191" t="s">
        <v>63</v>
      </c>
      <c r="C89" s="191" t="s">
        <v>57</v>
      </c>
      <c r="D89" s="192"/>
      <c r="E89" s="192"/>
      <c r="F89" s="192"/>
      <c r="G89" s="192">
        <f t="shared" si="59"/>
        <v>80</v>
      </c>
      <c r="H89" s="192"/>
      <c r="I89" s="192">
        <v>80</v>
      </c>
      <c r="J89" s="192">
        <f t="shared" si="60"/>
        <v>59</v>
      </c>
      <c r="K89" s="192"/>
      <c r="L89" s="192">
        <v>59</v>
      </c>
      <c r="M89" s="192">
        <f t="shared" si="40"/>
        <v>73.75</v>
      </c>
      <c r="N89" s="192"/>
      <c r="O89" s="192">
        <f t="shared" si="39"/>
        <v>73.75</v>
      </c>
    </row>
    <row r="90" spans="1:15" s="189" customFormat="1" ht="18" customHeight="1" outlineLevel="1" x14ac:dyDescent="0.3">
      <c r="A90" s="190" t="s">
        <v>599</v>
      </c>
      <c r="B90" s="191" t="s">
        <v>63</v>
      </c>
      <c r="C90" s="191" t="s">
        <v>57</v>
      </c>
      <c r="D90" s="192"/>
      <c r="E90" s="192"/>
      <c r="F90" s="192"/>
      <c r="G90" s="192">
        <f t="shared" si="59"/>
        <v>40</v>
      </c>
      <c r="H90" s="192"/>
      <c r="I90" s="192">
        <v>40</v>
      </c>
      <c r="J90" s="192">
        <f t="shared" si="60"/>
        <v>37.9</v>
      </c>
      <c r="K90" s="192"/>
      <c r="L90" s="192">
        <v>37.9</v>
      </c>
      <c r="M90" s="192">
        <f t="shared" si="40"/>
        <v>94.75</v>
      </c>
      <c r="N90" s="192"/>
      <c r="O90" s="192">
        <f t="shared" si="39"/>
        <v>94.75</v>
      </c>
    </row>
    <row r="91" spans="1:15" s="189" customFormat="1" ht="18.75" customHeight="1" outlineLevel="1" x14ac:dyDescent="0.3">
      <c r="A91" s="190" t="s">
        <v>561</v>
      </c>
      <c r="B91" s="191" t="s">
        <v>63</v>
      </c>
      <c r="C91" s="191" t="s">
        <v>57</v>
      </c>
      <c r="D91" s="192">
        <f t="shared" si="47"/>
        <v>0</v>
      </c>
      <c r="E91" s="192"/>
      <c r="F91" s="192"/>
      <c r="G91" s="192">
        <f t="shared" si="59"/>
        <v>179.5</v>
      </c>
      <c r="H91" s="192"/>
      <c r="I91" s="192">
        <v>179.5</v>
      </c>
      <c r="J91" s="192">
        <f t="shared" si="60"/>
        <v>112.9</v>
      </c>
      <c r="K91" s="192"/>
      <c r="L91" s="192">
        <v>112.9</v>
      </c>
      <c r="M91" s="192">
        <f t="shared" si="40"/>
        <v>62.896935933147638</v>
      </c>
      <c r="N91" s="192"/>
      <c r="O91" s="192">
        <f t="shared" si="39"/>
        <v>62.896935933147638</v>
      </c>
    </row>
    <row r="92" spans="1:15" s="189" customFormat="1" ht="17.25" customHeight="1" outlineLevel="1" x14ac:dyDescent="0.3">
      <c r="A92" s="190" t="s">
        <v>560</v>
      </c>
      <c r="B92" s="191" t="s">
        <v>63</v>
      </c>
      <c r="C92" s="191" t="s">
        <v>57</v>
      </c>
      <c r="D92" s="192">
        <f t="shared" si="47"/>
        <v>0</v>
      </c>
      <c r="E92" s="192"/>
      <c r="F92" s="192"/>
      <c r="G92" s="192">
        <f t="shared" si="59"/>
        <v>153.5</v>
      </c>
      <c r="H92" s="192"/>
      <c r="I92" s="192">
        <v>153.5</v>
      </c>
      <c r="J92" s="192">
        <f t="shared" si="60"/>
        <v>42.8</v>
      </c>
      <c r="K92" s="192"/>
      <c r="L92" s="192">
        <v>42.8</v>
      </c>
      <c r="M92" s="192">
        <f t="shared" si="40"/>
        <v>27.88273615635179</v>
      </c>
      <c r="N92" s="192"/>
      <c r="O92" s="192">
        <f t="shared" si="39"/>
        <v>27.88273615635179</v>
      </c>
    </row>
    <row r="93" spans="1:15" s="189" customFormat="1" ht="18" customHeight="1" outlineLevel="1" x14ac:dyDescent="0.3">
      <c r="A93" s="190" t="s">
        <v>559</v>
      </c>
      <c r="B93" s="191" t="s">
        <v>63</v>
      </c>
      <c r="C93" s="191" t="s">
        <v>57</v>
      </c>
      <c r="D93" s="192">
        <f t="shared" si="47"/>
        <v>0</v>
      </c>
      <c r="E93" s="192"/>
      <c r="F93" s="192"/>
      <c r="G93" s="192">
        <f t="shared" si="59"/>
        <v>1718.6</v>
      </c>
      <c r="H93" s="192"/>
      <c r="I93" s="192">
        <v>1718.6</v>
      </c>
      <c r="J93" s="192">
        <f t="shared" si="60"/>
        <v>953.4</v>
      </c>
      <c r="K93" s="192"/>
      <c r="L93" s="192">
        <v>953.4</v>
      </c>
      <c r="M93" s="192">
        <f t="shared" si="40"/>
        <v>55.475386942860474</v>
      </c>
      <c r="N93" s="192"/>
      <c r="O93" s="192">
        <f t="shared" si="39"/>
        <v>55.475386942860474</v>
      </c>
    </row>
    <row r="94" spans="1:15" s="203" customFormat="1" ht="47.25" customHeight="1" x14ac:dyDescent="0.3">
      <c r="A94" s="200" t="s">
        <v>746</v>
      </c>
      <c r="B94" s="195" t="s">
        <v>63</v>
      </c>
      <c r="C94" s="195" t="s">
        <v>57</v>
      </c>
      <c r="D94" s="204">
        <f t="shared" ref="D94:I94" si="61">SUM(D95:D104)</f>
        <v>0</v>
      </c>
      <c r="E94" s="204">
        <f t="shared" si="61"/>
        <v>0</v>
      </c>
      <c r="F94" s="204">
        <f t="shared" si="61"/>
        <v>0</v>
      </c>
      <c r="G94" s="204">
        <f t="shared" si="61"/>
        <v>738.5</v>
      </c>
      <c r="H94" s="204">
        <f t="shared" si="61"/>
        <v>0</v>
      </c>
      <c r="I94" s="204">
        <f t="shared" si="61"/>
        <v>738.5</v>
      </c>
      <c r="J94" s="204">
        <f t="shared" ref="J94:L94" si="62">SUM(J95:J104)</f>
        <v>410.7</v>
      </c>
      <c r="K94" s="204">
        <f t="shared" si="62"/>
        <v>0</v>
      </c>
      <c r="L94" s="204">
        <f t="shared" si="62"/>
        <v>410.7</v>
      </c>
      <c r="M94" s="202">
        <f t="shared" si="40"/>
        <v>55.612728503723766</v>
      </c>
      <c r="N94" s="202"/>
      <c r="O94" s="202">
        <f t="shared" si="39"/>
        <v>55.612728503723766</v>
      </c>
    </row>
    <row r="95" spans="1:15" s="203" customFormat="1" ht="19.5" customHeight="1" x14ac:dyDescent="0.3">
      <c r="A95" s="205" t="s">
        <v>537</v>
      </c>
      <c r="B95" s="191" t="s">
        <v>63</v>
      </c>
      <c r="C95" s="191" t="s">
        <v>57</v>
      </c>
      <c r="D95" s="206"/>
      <c r="E95" s="207"/>
      <c r="F95" s="207"/>
      <c r="G95" s="192">
        <f t="shared" si="59"/>
        <v>40.1</v>
      </c>
      <c r="H95" s="207"/>
      <c r="I95" s="199">
        <v>40.1</v>
      </c>
      <c r="J95" s="192">
        <f t="shared" ref="J95:J136" si="63">SUM(K95:L95)</f>
        <v>0</v>
      </c>
      <c r="K95" s="207"/>
      <c r="L95" s="199">
        <v>0</v>
      </c>
      <c r="M95" s="192">
        <f t="shared" si="40"/>
        <v>0</v>
      </c>
      <c r="N95" s="192"/>
      <c r="O95" s="192">
        <f t="shared" si="39"/>
        <v>0</v>
      </c>
    </row>
    <row r="96" spans="1:15" s="189" customFormat="1" ht="18.75" outlineLevel="1" x14ac:dyDescent="0.3">
      <c r="A96" s="208" t="s">
        <v>728</v>
      </c>
      <c r="B96" s="191" t="s">
        <v>63</v>
      </c>
      <c r="C96" s="191" t="s">
        <v>57</v>
      </c>
      <c r="D96" s="192">
        <f t="shared" si="47"/>
        <v>0</v>
      </c>
      <c r="E96" s="192"/>
      <c r="F96" s="192"/>
      <c r="G96" s="192">
        <f t="shared" si="59"/>
        <v>40</v>
      </c>
      <c r="H96" s="192"/>
      <c r="I96" s="192">
        <v>40</v>
      </c>
      <c r="J96" s="192">
        <f t="shared" si="63"/>
        <v>22.9</v>
      </c>
      <c r="K96" s="192"/>
      <c r="L96" s="192">
        <v>22.9</v>
      </c>
      <c r="M96" s="192">
        <f t="shared" si="40"/>
        <v>57.25</v>
      </c>
      <c r="N96" s="192"/>
      <c r="O96" s="192">
        <f t="shared" si="39"/>
        <v>57.25</v>
      </c>
    </row>
    <row r="97" spans="1:15" s="189" customFormat="1" ht="18.75" outlineLevel="1" x14ac:dyDescent="0.3">
      <c r="A97" s="208" t="s">
        <v>721</v>
      </c>
      <c r="B97" s="191" t="s">
        <v>63</v>
      </c>
      <c r="C97" s="191" t="s">
        <v>57</v>
      </c>
      <c r="D97" s="192"/>
      <c r="E97" s="192"/>
      <c r="F97" s="192"/>
      <c r="G97" s="192">
        <f t="shared" si="59"/>
        <v>40</v>
      </c>
      <c r="H97" s="192"/>
      <c r="I97" s="192">
        <v>40</v>
      </c>
      <c r="J97" s="192">
        <f t="shared" si="63"/>
        <v>40</v>
      </c>
      <c r="K97" s="192"/>
      <c r="L97" s="192">
        <v>40</v>
      </c>
      <c r="M97" s="192">
        <f t="shared" si="40"/>
        <v>100</v>
      </c>
      <c r="N97" s="192"/>
      <c r="O97" s="192">
        <f t="shared" si="39"/>
        <v>100</v>
      </c>
    </row>
    <row r="98" spans="1:15" s="189" customFormat="1" ht="18.75" outlineLevel="1" x14ac:dyDescent="0.3">
      <c r="A98" s="208" t="s">
        <v>31</v>
      </c>
      <c r="B98" s="191" t="s">
        <v>63</v>
      </c>
      <c r="C98" s="191" t="s">
        <v>57</v>
      </c>
      <c r="D98" s="192">
        <f t="shared" si="47"/>
        <v>0</v>
      </c>
      <c r="E98" s="192"/>
      <c r="F98" s="192"/>
      <c r="G98" s="192">
        <f t="shared" si="59"/>
        <v>40</v>
      </c>
      <c r="H98" s="192"/>
      <c r="I98" s="192">
        <v>40</v>
      </c>
      <c r="J98" s="192">
        <f t="shared" si="63"/>
        <v>39.9</v>
      </c>
      <c r="K98" s="192"/>
      <c r="L98" s="192">
        <v>39.9</v>
      </c>
      <c r="M98" s="192">
        <f t="shared" si="40"/>
        <v>99.75</v>
      </c>
      <c r="N98" s="192"/>
      <c r="O98" s="192">
        <f t="shared" si="39"/>
        <v>99.75</v>
      </c>
    </row>
    <row r="99" spans="1:15" s="189" customFormat="1" ht="18.75" outlineLevel="1" x14ac:dyDescent="0.3">
      <c r="A99" s="208" t="s">
        <v>720</v>
      </c>
      <c r="B99" s="191" t="s">
        <v>63</v>
      </c>
      <c r="C99" s="191" t="s">
        <v>57</v>
      </c>
      <c r="D99" s="192">
        <f t="shared" si="47"/>
        <v>0</v>
      </c>
      <c r="E99" s="192"/>
      <c r="F99" s="192"/>
      <c r="G99" s="192">
        <f t="shared" si="59"/>
        <v>60.1</v>
      </c>
      <c r="H99" s="192"/>
      <c r="I99" s="192">
        <v>60.1</v>
      </c>
      <c r="J99" s="192">
        <f t="shared" si="63"/>
        <v>53.7</v>
      </c>
      <c r="K99" s="192"/>
      <c r="L99" s="192">
        <v>53.7</v>
      </c>
      <c r="M99" s="192">
        <f t="shared" si="40"/>
        <v>89.351081530782025</v>
      </c>
      <c r="N99" s="192"/>
      <c r="O99" s="192">
        <f t="shared" si="39"/>
        <v>89.351081530782025</v>
      </c>
    </row>
    <row r="100" spans="1:15" s="189" customFormat="1" ht="18.75" outlineLevel="1" x14ac:dyDescent="0.3">
      <c r="A100" s="190" t="s">
        <v>46</v>
      </c>
      <c r="B100" s="191" t="s">
        <v>63</v>
      </c>
      <c r="C100" s="191" t="s">
        <v>57</v>
      </c>
      <c r="D100" s="192"/>
      <c r="E100" s="192"/>
      <c r="F100" s="192"/>
      <c r="G100" s="192">
        <f t="shared" si="59"/>
        <v>40</v>
      </c>
      <c r="H100" s="192"/>
      <c r="I100" s="192">
        <v>40</v>
      </c>
      <c r="J100" s="192">
        <f t="shared" si="63"/>
        <v>27.9</v>
      </c>
      <c r="K100" s="192"/>
      <c r="L100" s="192">
        <v>27.9</v>
      </c>
      <c r="M100" s="192">
        <f t="shared" si="40"/>
        <v>69.75</v>
      </c>
      <c r="N100" s="192"/>
      <c r="O100" s="192">
        <f t="shared" ref="O100:O162" si="64">SUM(L100/I100*100)</f>
        <v>69.75</v>
      </c>
    </row>
    <row r="101" spans="1:15" s="189" customFormat="1" ht="18.75" outlineLevel="1" x14ac:dyDescent="0.3">
      <c r="A101" s="208" t="s">
        <v>727</v>
      </c>
      <c r="B101" s="191" t="s">
        <v>63</v>
      </c>
      <c r="C101" s="191" t="s">
        <v>57</v>
      </c>
      <c r="D101" s="192">
        <f t="shared" si="47"/>
        <v>0</v>
      </c>
      <c r="E101" s="192"/>
      <c r="F101" s="192"/>
      <c r="G101" s="192">
        <f t="shared" si="59"/>
        <v>140.1</v>
      </c>
      <c r="H101" s="192"/>
      <c r="I101" s="192">
        <v>140.1</v>
      </c>
      <c r="J101" s="192">
        <f t="shared" si="63"/>
        <v>84.4</v>
      </c>
      <c r="K101" s="192"/>
      <c r="L101" s="192">
        <v>84.4</v>
      </c>
      <c r="M101" s="192">
        <f t="shared" si="40"/>
        <v>60.242683797287654</v>
      </c>
      <c r="N101" s="192"/>
      <c r="O101" s="192">
        <f t="shared" si="64"/>
        <v>60.242683797287654</v>
      </c>
    </row>
    <row r="102" spans="1:15" s="189" customFormat="1" ht="18.75" outlineLevel="1" x14ac:dyDescent="0.3">
      <c r="A102" s="208" t="s">
        <v>726</v>
      </c>
      <c r="B102" s="191" t="s">
        <v>63</v>
      </c>
      <c r="C102" s="191" t="s">
        <v>57</v>
      </c>
      <c r="D102" s="192">
        <f t="shared" si="47"/>
        <v>0</v>
      </c>
      <c r="E102" s="192"/>
      <c r="F102" s="192"/>
      <c r="G102" s="192">
        <f t="shared" si="59"/>
        <v>64.599999999999994</v>
      </c>
      <c r="H102" s="192"/>
      <c r="I102" s="192">
        <v>64.599999999999994</v>
      </c>
      <c r="J102" s="192">
        <f t="shared" si="63"/>
        <v>38.299999999999997</v>
      </c>
      <c r="K102" s="192"/>
      <c r="L102" s="192">
        <v>38.299999999999997</v>
      </c>
      <c r="M102" s="192">
        <f t="shared" ref="M102:M164" si="65">SUM(J102/G102*100)</f>
        <v>59.287925696594421</v>
      </c>
      <c r="N102" s="192"/>
      <c r="O102" s="192">
        <f t="shared" si="64"/>
        <v>59.287925696594421</v>
      </c>
    </row>
    <row r="103" spans="1:15" s="189" customFormat="1" ht="18.75" outlineLevel="1" x14ac:dyDescent="0.3">
      <c r="A103" s="208" t="s">
        <v>563</v>
      </c>
      <c r="B103" s="191" t="s">
        <v>63</v>
      </c>
      <c r="C103" s="191" t="s">
        <v>57</v>
      </c>
      <c r="D103" s="192">
        <f t="shared" si="47"/>
        <v>0</v>
      </c>
      <c r="E103" s="192"/>
      <c r="F103" s="192"/>
      <c r="G103" s="192">
        <f t="shared" si="59"/>
        <v>193.5</v>
      </c>
      <c r="H103" s="192"/>
      <c r="I103" s="192">
        <v>193.5</v>
      </c>
      <c r="J103" s="192">
        <f t="shared" si="63"/>
        <v>69.400000000000006</v>
      </c>
      <c r="K103" s="192"/>
      <c r="L103" s="192">
        <v>69.400000000000006</v>
      </c>
      <c r="M103" s="192">
        <f t="shared" si="65"/>
        <v>35.865633074935403</v>
      </c>
      <c r="N103" s="192"/>
      <c r="O103" s="192">
        <f t="shared" si="64"/>
        <v>35.865633074935403</v>
      </c>
    </row>
    <row r="104" spans="1:15" s="189" customFormat="1" ht="18.75" outlineLevel="1" x14ac:dyDescent="0.3">
      <c r="A104" s="208" t="s">
        <v>725</v>
      </c>
      <c r="B104" s="191" t="s">
        <v>63</v>
      </c>
      <c r="C104" s="191" t="s">
        <v>57</v>
      </c>
      <c r="D104" s="192">
        <f t="shared" si="47"/>
        <v>0</v>
      </c>
      <c r="E104" s="192"/>
      <c r="F104" s="192"/>
      <c r="G104" s="192">
        <f t="shared" si="59"/>
        <v>80.099999999999994</v>
      </c>
      <c r="H104" s="192"/>
      <c r="I104" s="192">
        <v>80.099999999999994</v>
      </c>
      <c r="J104" s="192">
        <f t="shared" si="63"/>
        <v>34.200000000000003</v>
      </c>
      <c r="K104" s="192"/>
      <c r="L104" s="192">
        <v>34.200000000000003</v>
      </c>
      <c r="M104" s="192">
        <f t="shared" si="65"/>
        <v>42.696629213483149</v>
      </c>
      <c r="N104" s="192"/>
      <c r="O104" s="192">
        <f t="shared" si="64"/>
        <v>42.696629213483149</v>
      </c>
    </row>
    <row r="105" spans="1:15" s="189" customFormat="1" ht="18.75" hidden="1" outlineLevel="1" x14ac:dyDescent="0.3">
      <c r="A105" s="208" t="s">
        <v>32</v>
      </c>
      <c r="B105" s="191" t="s">
        <v>63</v>
      </c>
      <c r="C105" s="191" t="s">
        <v>57</v>
      </c>
      <c r="D105" s="192">
        <f t="shared" si="47"/>
        <v>0</v>
      </c>
      <c r="E105" s="192"/>
      <c r="F105" s="192"/>
      <c r="G105" s="192">
        <f t="shared" si="59"/>
        <v>0</v>
      </c>
      <c r="H105" s="192"/>
      <c r="I105" s="192"/>
      <c r="J105" s="192">
        <f t="shared" si="63"/>
        <v>0</v>
      </c>
      <c r="K105" s="192"/>
      <c r="L105" s="192"/>
      <c r="M105" s="192" t="e">
        <f t="shared" si="65"/>
        <v>#DIV/0!</v>
      </c>
      <c r="N105" s="192"/>
      <c r="O105" s="192" t="e">
        <f t="shared" si="64"/>
        <v>#DIV/0!</v>
      </c>
    </row>
    <row r="106" spans="1:15" s="189" customFormat="1" ht="18.75" hidden="1" outlineLevel="1" x14ac:dyDescent="0.3">
      <c r="A106" s="208" t="s">
        <v>33</v>
      </c>
      <c r="B106" s="191" t="s">
        <v>63</v>
      </c>
      <c r="C106" s="191" t="s">
        <v>57</v>
      </c>
      <c r="D106" s="192">
        <f t="shared" si="47"/>
        <v>0</v>
      </c>
      <c r="E106" s="192"/>
      <c r="F106" s="192"/>
      <c r="G106" s="192">
        <f t="shared" si="59"/>
        <v>0</v>
      </c>
      <c r="H106" s="192"/>
      <c r="I106" s="192"/>
      <c r="J106" s="192">
        <f t="shared" si="63"/>
        <v>0</v>
      </c>
      <c r="K106" s="192"/>
      <c r="L106" s="192"/>
      <c r="M106" s="192" t="e">
        <f t="shared" si="65"/>
        <v>#DIV/0!</v>
      </c>
      <c r="N106" s="192"/>
      <c r="O106" s="192" t="e">
        <f t="shared" si="64"/>
        <v>#DIV/0!</v>
      </c>
    </row>
    <row r="107" spans="1:15" s="203" customFormat="1" ht="37.5" x14ac:dyDescent="0.3">
      <c r="A107" s="200" t="s">
        <v>747</v>
      </c>
      <c r="B107" s="195" t="s">
        <v>63</v>
      </c>
      <c r="C107" s="195" t="s">
        <v>57</v>
      </c>
      <c r="D107" s="201">
        <f t="shared" si="47"/>
        <v>0</v>
      </c>
      <c r="E107" s="201"/>
      <c r="F107" s="201"/>
      <c r="G107" s="201">
        <f t="shared" si="59"/>
        <v>80.099999999999994</v>
      </c>
      <c r="H107" s="201"/>
      <c r="I107" s="201">
        <f>I108+I109</f>
        <v>80.099999999999994</v>
      </c>
      <c r="J107" s="201">
        <f t="shared" ref="J107:L107" si="66">J108+J109</f>
        <v>49</v>
      </c>
      <c r="K107" s="201">
        <f t="shared" si="66"/>
        <v>0</v>
      </c>
      <c r="L107" s="201">
        <f t="shared" si="66"/>
        <v>49</v>
      </c>
      <c r="M107" s="202">
        <f t="shared" si="65"/>
        <v>61.173533083645445</v>
      </c>
      <c r="N107" s="202"/>
      <c r="O107" s="202">
        <f t="shared" si="64"/>
        <v>61.173533083645445</v>
      </c>
    </row>
    <row r="108" spans="1:15" s="189" customFormat="1" ht="18.75" outlineLevel="1" x14ac:dyDescent="0.3">
      <c r="A108" s="190" t="s">
        <v>785</v>
      </c>
      <c r="B108" s="191" t="s">
        <v>63</v>
      </c>
      <c r="C108" s="191" t="s">
        <v>57</v>
      </c>
      <c r="D108" s="192"/>
      <c r="E108" s="192"/>
      <c r="F108" s="192"/>
      <c r="G108" s="192">
        <f t="shared" si="59"/>
        <v>40</v>
      </c>
      <c r="H108" s="192"/>
      <c r="I108" s="192">
        <v>40</v>
      </c>
      <c r="J108" s="192">
        <f t="shared" si="63"/>
        <v>13.4</v>
      </c>
      <c r="K108" s="192"/>
      <c r="L108" s="192">
        <v>13.4</v>
      </c>
      <c r="M108" s="192">
        <f t="shared" si="65"/>
        <v>33.5</v>
      </c>
      <c r="N108" s="192"/>
      <c r="O108" s="192">
        <f t="shared" si="64"/>
        <v>33.5</v>
      </c>
    </row>
    <row r="109" spans="1:15" s="189" customFormat="1" ht="18.75" outlineLevel="1" x14ac:dyDescent="0.3">
      <c r="A109" s="190" t="s">
        <v>786</v>
      </c>
      <c r="B109" s="191" t="s">
        <v>63</v>
      </c>
      <c r="C109" s="191" t="s">
        <v>57</v>
      </c>
      <c r="D109" s="192"/>
      <c r="E109" s="192"/>
      <c r="F109" s="192"/>
      <c r="G109" s="192">
        <f t="shared" si="59"/>
        <v>40.1</v>
      </c>
      <c r="H109" s="192"/>
      <c r="I109" s="192">
        <v>40.1</v>
      </c>
      <c r="J109" s="192">
        <f t="shared" si="63"/>
        <v>35.6</v>
      </c>
      <c r="K109" s="192"/>
      <c r="L109" s="192">
        <v>35.6</v>
      </c>
      <c r="M109" s="192">
        <f t="shared" si="65"/>
        <v>88.778054862842893</v>
      </c>
      <c r="N109" s="192"/>
      <c r="O109" s="192">
        <f t="shared" si="64"/>
        <v>88.778054862842893</v>
      </c>
    </row>
    <row r="110" spans="1:15" s="193" customFormat="1" ht="16.5" customHeight="1" x14ac:dyDescent="0.3">
      <c r="A110" s="185" t="s">
        <v>110</v>
      </c>
      <c r="B110" s="186" t="s">
        <v>63</v>
      </c>
      <c r="C110" s="186" t="s">
        <v>65</v>
      </c>
      <c r="D110" s="187">
        <f t="shared" si="47"/>
        <v>11824</v>
      </c>
      <c r="E110" s="188">
        <f>SUM(E111+E112)</f>
        <v>0</v>
      </c>
      <c r="F110" s="188">
        <f>SUM(F111+F112)</f>
        <v>11824</v>
      </c>
      <c r="G110" s="187">
        <f t="shared" si="59"/>
        <v>20138.7</v>
      </c>
      <c r="H110" s="188">
        <f>SUM(H111+H112)</f>
        <v>0</v>
      </c>
      <c r="I110" s="188">
        <f>SUM(I111+I112)</f>
        <v>20138.7</v>
      </c>
      <c r="J110" s="187">
        <f t="shared" si="63"/>
        <v>7651.5</v>
      </c>
      <c r="K110" s="188">
        <f>SUM(K111+K112)</f>
        <v>0</v>
      </c>
      <c r="L110" s="188">
        <f>SUM(L111+L112)</f>
        <v>7651.5</v>
      </c>
      <c r="M110" s="187">
        <f t="shared" si="65"/>
        <v>37.994011530039181</v>
      </c>
      <c r="N110" s="187"/>
      <c r="O110" s="187">
        <f t="shared" si="64"/>
        <v>37.994011530039181</v>
      </c>
    </row>
    <row r="111" spans="1:15" s="189" customFormat="1" ht="39" customHeight="1" x14ac:dyDescent="0.3">
      <c r="A111" s="190" t="s">
        <v>737</v>
      </c>
      <c r="B111" s="191" t="s">
        <v>63</v>
      </c>
      <c r="C111" s="191" t="s">
        <v>65</v>
      </c>
      <c r="D111" s="192">
        <f t="shared" si="47"/>
        <v>11824</v>
      </c>
      <c r="E111" s="192"/>
      <c r="F111" s="192">
        <v>11824</v>
      </c>
      <c r="G111" s="192">
        <f t="shared" si="59"/>
        <v>20138.7</v>
      </c>
      <c r="H111" s="192"/>
      <c r="I111" s="192">
        <v>20138.7</v>
      </c>
      <c r="J111" s="192">
        <f t="shared" si="63"/>
        <v>7651.5</v>
      </c>
      <c r="K111" s="192"/>
      <c r="L111" s="192">
        <v>7651.5</v>
      </c>
      <c r="M111" s="192">
        <f t="shared" si="65"/>
        <v>37.994011530039181</v>
      </c>
      <c r="N111" s="192"/>
      <c r="O111" s="192">
        <f t="shared" si="64"/>
        <v>37.994011530039181</v>
      </c>
    </row>
    <row r="112" spans="1:15" s="189" customFormat="1" ht="37.5" hidden="1" x14ac:dyDescent="0.3">
      <c r="A112" s="190" t="s">
        <v>43</v>
      </c>
      <c r="B112" s="191" t="s">
        <v>63</v>
      </c>
      <c r="C112" s="191" t="s">
        <v>65</v>
      </c>
      <c r="D112" s="192">
        <f t="shared" si="47"/>
        <v>0</v>
      </c>
      <c r="E112" s="192"/>
      <c r="F112" s="192"/>
      <c r="G112" s="192">
        <f t="shared" si="59"/>
        <v>0</v>
      </c>
      <c r="H112" s="192"/>
      <c r="I112" s="192"/>
      <c r="J112" s="192">
        <f t="shared" si="63"/>
        <v>0</v>
      </c>
      <c r="K112" s="192"/>
      <c r="L112" s="192"/>
      <c r="M112" s="192" t="e">
        <f t="shared" si="65"/>
        <v>#DIV/0!</v>
      </c>
      <c r="N112" s="192" t="e">
        <f t="shared" ref="N112:N162" si="67">SUM(K112/H112*100)</f>
        <v>#DIV/0!</v>
      </c>
      <c r="O112" s="192" t="e">
        <f t="shared" si="64"/>
        <v>#DIV/0!</v>
      </c>
    </row>
    <row r="113" spans="1:15" s="189" customFormat="1" ht="20.25" customHeight="1" x14ac:dyDescent="0.3">
      <c r="A113" s="185" t="s">
        <v>111</v>
      </c>
      <c r="B113" s="186" t="s">
        <v>63</v>
      </c>
      <c r="C113" s="186" t="s">
        <v>112</v>
      </c>
      <c r="D113" s="187">
        <f t="shared" si="47"/>
        <v>2500</v>
      </c>
      <c r="E113" s="188">
        <f>SUM(E114)</f>
        <v>2500</v>
      </c>
      <c r="F113" s="188">
        <f>SUM(F114)</f>
        <v>0</v>
      </c>
      <c r="G113" s="187">
        <f t="shared" si="59"/>
        <v>3890</v>
      </c>
      <c r="H113" s="188">
        <f>SUM(H114)</f>
        <v>3890</v>
      </c>
      <c r="I113" s="188">
        <f t="shared" ref="I113" si="68">SUM(I114)</f>
        <v>0</v>
      </c>
      <c r="J113" s="187">
        <f t="shared" si="63"/>
        <v>0</v>
      </c>
      <c r="K113" s="188">
        <f>SUM(K114)</f>
        <v>0</v>
      </c>
      <c r="L113" s="188">
        <f t="shared" ref="L113" si="69">SUM(L114)</f>
        <v>0</v>
      </c>
      <c r="M113" s="187">
        <f t="shared" si="65"/>
        <v>0</v>
      </c>
      <c r="N113" s="187">
        <f t="shared" si="67"/>
        <v>0</v>
      </c>
      <c r="O113" s="187"/>
    </row>
    <row r="114" spans="1:15" s="189" customFormat="1" ht="29.25" customHeight="1" x14ac:dyDescent="0.3">
      <c r="A114" s="190" t="s">
        <v>113</v>
      </c>
      <c r="B114" s="209" t="s">
        <v>63</v>
      </c>
      <c r="C114" s="209" t="s">
        <v>112</v>
      </c>
      <c r="D114" s="192">
        <f t="shared" si="47"/>
        <v>2500</v>
      </c>
      <c r="E114" s="192">
        <v>2500</v>
      </c>
      <c r="F114" s="192"/>
      <c r="G114" s="192">
        <f t="shared" si="59"/>
        <v>3890</v>
      </c>
      <c r="H114" s="192">
        <v>3890</v>
      </c>
      <c r="I114" s="192"/>
      <c r="J114" s="192">
        <f t="shared" si="63"/>
        <v>0</v>
      </c>
      <c r="K114" s="192"/>
      <c r="L114" s="192">
        <v>0</v>
      </c>
      <c r="M114" s="192">
        <f t="shared" si="65"/>
        <v>0</v>
      </c>
      <c r="N114" s="192">
        <f t="shared" si="67"/>
        <v>0</v>
      </c>
      <c r="O114" s="192"/>
    </row>
    <row r="115" spans="1:15" s="189" customFormat="1" ht="18.75" customHeight="1" x14ac:dyDescent="0.3">
      <c r="A115" s="185" t="s">
        <v>249</v>
      </c>
      <c r="B115" s="210" t="s">
        <v>63</v>
      </c>
      <c r="C115" s="210" t="s">
        <v>91</v>
      </c>
      <c r="D115" s="187">
        <f t="shared" si="47"/>
        <v>50728.4</v>
      </c>
      <c r="E115" s="187">
        <f>SUM(E116)</f>
        <v>2536.4</v>
      </c>
      <c r="F115" s="187">
        <f>SUM(F116)</f>
        <v>48192</v>
      </c>
      <c r="G115" s="187">
        <f t="shared" si="59"/>
        <v>130802.6</v>
      </c>
      <c r="H115" s="187">
        <f>SUM(H116+H118+H119+H120+H117)</f>
        <v>73538.400000000009</v>
      </c>
      <c r="I115" s="187">
        <f t="shared" ref="I115" si="70">SUM(I116+I118+I119+I120+I117)</f>
        <v>57264.2</v>
      </c>
      <c r="J115" s="187">
        <f t="shared" si="63"/>
        <v>63097.3</v>
      </c>
      <c r="K115" s="187">
        <f>SUM(K116+K118+K119+K120+K117)</f>
        <v>38961.200000000004</v>
      </c>
      <c r="L115" s="187">
        <f t="shared" ref="L115" si="71">SUM(L116+L118+L119+L120+L117)</f>
        <v>24136.100000000002</v>
      </c>
      <c r="M115" s="187">
        <f t="shared" si="65"/>
        <v>48.238567123283481</v>
      </c>
      <c r="N115" s="187">
        <f t="shared" si="67"/>
        <v>52.980755632431489</v>
      </c>
      <c r="O115" s="187">
        <f t="shared" si="64"/>
        <v>42.148672294382884</v>
      </c>
    </row>
    <row r="116" spans="1:15" s="189" customFormat="1" ht="60" customHeight="1" x14ac:dyDescent="0.3">
      <c r="A116" s="190" t="s">
        <v>602</v>
      </c>
      <c r="B116" s="209" t="s">
        <v>63</v>
      </c>
      <c r="C116" s="209" t="s">
        <v>91</v>
      </c>
      <c r="D116" s="192">
        <f t="shared" si="47"/>
        <v>50728.4</v>
      </c>
      <c r="E116" s="192">
        <v>2536.4</v>
      </c>
      <c r="F116" s="192">
        <v>48192</v>
      </c>
      <c r="G116" s="192">
        <f t="shared" si="59"/>
        <v>50728.4</v>
      </c>
      <c r="H116" s="192">
        <v>2536.4</v>
      </c>
      <c r="I116" s="192">
        <v>48192</v>
      </c>
      <c r="J116" s="192">
        <f t="shared" si="63"/>
        <v>19369.300000000003</v>
      </c>
      <c r="K116" s="192">
        <v>1177.4000000000001</v>
      </c>
      <c r="L116" s="192">
        <v>18191.900000000001</v>
      </c>
      <c r="M116" s="192">
        <f t="shared" si="65"/>
        <v>38.182359388429369</v>
      </c>
      <c r="N116" s="192">
        <f t="shared" si="67"/>
        <v>46.420123008989123</v>
      </c>
      <c r="O116" s="192">
        <f t="shared" si="64"/>
        <v>37.748796480743692</v>
      </c>
    </row>
    <row r="117" spans="1:15" s="189" customFormat="1" ht="67.5" customHeight="1" x14ac:dyDescent="0.3">
      <c r="A117" s="190" t="s">
        <v>738</v>
      </c>
      <c r="B117" s="209" t="s">
        <v>63</v>
      </c>
      <c r="C117" s="209" t="s">
        <v>91</v>
      </c>
      <c r="D117" s="192"/>
      <c r="E117" s="192"/>
      <c r="F117" s="192"/>
      <c r="G117" s="192">
        <f t="shared" si="59"/>
        <v>10080.300000000001</v>
      </c>
      <c r="H117" s="192">
        <v>1008.1</v>
      </c>
      <c r="I117" s="192">
        <v>9072.2000000000007</v>
      </c>
      <c r="J117" s="192">
        <f t="shared" si="63"/>
        <v>5944.2</v>
      </c>
      <c r="K117" s="192">
        <v>0</v>
      </c>
      <c r="L117" s="192">
        <v>5944.2</v>
      </c>
      <c r="M117" s="192">
        <f t="shared" si="65"/>
        <v>58.968483080860679</v>
      </c>
      <c r="N117" s="192">
        <f t="shared" si="67"/>
        <v>0</v>
      </c>
      <c r="O117" s="192">
        <f t="shared" si="64"/>
        <v>65.521042305063816</v>
      </c>
    </row>
    <row r="118" spans="1:15" s="189" customFormat="1" ht="18.75" x14ac:dyDescent="0.3">
      <c r="A118" s="190" t="s">
        <v>606</v>
      </c>
      <c r="B118" s="209" t="s">
        <v>63</v>
      </c>
      <c r="C118" s="209" t="s">
        <v>91</v>
      </c>
      <c r="D118" s="192"/>
      <c r="E118" s="192"/>
      <c r="F118" s="192"/>
      <c r="G118" s="192">
        <f t="shared" si="59"/>
        <v>90.5</v>
      </c>
      <c r="H118" s="192">
        <v>90.5</v>
      </c>
      <c r="I118" s="192"/>
      <c r="J118" s="192">
        <f t="shared" si="63"/>
        <v>0</v>
      </c>
      <c r="K118" s="192">
        <v>0</v>
      </c>
      <c r="L118" s="192"/>
      <c r="M118" s="192">
        <f t="shared" si="65"/>
        <v>0</v>
      </c>
      <c r="N118" s="192">
        <f t="shared" si="67"/>
        <v>0</v>
      </c>
      <c r="O118" s="192"/>
    </row>
    <row r="119" spans="1:15" s="189" customFormat="1" ht="37.5" x14ac:dyDescent="0.3">
      <c r="A119" s="190" t="s">
        <v>622</v>
      </c>
      <c r="B119" s="209" t="s">
        <v>63</v>
      </c>
      <c r="C119" s="209" t="s">
        <v>91</v>
      </c>
      <c r="D119" s="192"/>
      <c r="E119" s="192"/>
      <c r="F119" s="192"/>
      <c r="G119" s="192">
        <f t="shared" si="59"/>
        <v>1680.4</v>
      </c>
      <c r="H119" s="192">
        <v>1680.4</v>
      </c>
      <c r="I119" s="192"/>
      <c r="J119" s="192">
        <f t="shared" si="63"/>
        <v>0</v>
      </c>
      <c r="K119" s="192">
        <v>0</v>
      </c>
      <c r="L119" s="192"/>
      <c r="M119" s="192">
        <f t="shared" si="65"/>
        <v>0</v>
      </c>
      <c r="N119" s="192">
        <f t="shared" si="67"/>
        <v>0</v>
      </c>
      <c r="O119" s="192"/>
    </row>
    <row r="120" spans="1:15" s="189" customFormat="1" ht="56.25" x14ac:dyDescent="0.3">
      <c r="A120" s="190" t="s">
        <v>623</v>
      </c>
      <c r="B120" s="209" t="s">
        <v>63</v>
      </c>
      <c r="C120" s="209" t="s">
        <v>91</v>
      </c>
      <c r="D120" s="192"/>
      <c r="E120" s="192"/>
      <c r="F120" s="192"/>
      <c r="G120" s="192">
        <f t="shared" si="59"/>
        <v>68223</v>
      </c>
      <c r="H120" s="192">
        <v>68223</v>
      </c>
      <c r="I120" s="192"/>
      <c r="J120" s="192">
        <f t="shared" si="63"/>
        <v>37783.800000000003</v>
      </c>
      <c r="K120" s="192">
        <v>37783.800000000003</v>
      </c>
      <c r="L120" s="192"/>
      <c r="M120" s="192">
        <f t="shared" si="65"/>
        <v>55.382788795567485</v>
      </c>
      <c r="N120" s="192">
        <f t="shared" si="67"/>
        <v>55.382788795567485</v>
      </c>
      <c r="O120" s="192"/>
    </row>
    <row r="121" spans="1:15" s="193" customFormat="1" ht="18.75" customHeight="1" x14ac:dyDescent="0.3">
      <c r="A121" s="185" t="s">
        <v>114</v>
      </c>
      <c r="B121" s="210" t="s">
        <v>63</v>
      </c>
      <c r="C121" s="210" t="s">
        <v>115</v>
      </c>
      <c r="D121" s="187">
        <f t="shared" si="47"/>
        <v>14821.8</v>
      </c>
      <c r="E121" s="187">
        <f>SUM(E122+E123+E132+E133+E134+E135+E136)</f>
        <v>14821.8</v>
      </c>
      <c r="F121" s="187">
        <f>SUM(F122+F123)</f>
        <v>0</v>
      </c>
      <c r="G121" s="187">
        <f t="shared" si="59"/>
        <v>17899.600000000002</v>
      </c>
      <c r="H121" s="187">
        <f>SUM(H122+H123+H132+H133+H134+H135+H136)</f>
        <v>17899.600000000002</v>
      </c>
      <c r="I121" s="187">
        <f t="shared" ref="I121" si="72">SUM(I122+I123+I132+I133+I134+I135+I136)</f>
        <v>0</v>
      </c>
      <c r="J121" s="187">
        <f t="shared" si="63"/>
        <v>13742</v>
      </c>
      <c r="K121" s="187">
        <f>SUM(K122+K123+K132+K133+K134+K135+K136)</f>
        <v>13742</v>
      </c>
      <c r="L121" s="187">
        <f t="shared" ref="L121" si="73">SUM(L122+L123+L132+L133+L134+L135+L136)</f>
        <v>0</v>
      </c>
      <c r="M121" s="187">
        <f t="shared" si="65"/>
        <v>76.772665310956654</v>
      </c>
      <c r="N121" s="187">
        <f t="shared" si="67"/>
        <v>76.772665310956654</v>
      </c>
      <c r="O121" s="187"/>
    </row>
    <row r="122" spans="1:15" s="189" customFormat="1" ht="42" customHeight="1" x14ac:dyDescent="0.3">
      <c r="A122" s="190" t="s">
        <v>310</v>
      </c>
      <c r="B122" s="209" t="s">
        <v>63</v>
      </c>
      <c r="C122" s="191" t="s">
        <v>115</v>
      </c>
      <c r="D122" s="192">
        <f t="shared" si="47"/>
        <v>8426.7999999999993</v>
      </c>
      <c r="E122" s="192">
        <v>8426.7999999999993</v>
      </c>
      <c r="F122" s="192"/>
      <c r="G122" s="192">
        <f t="shared" si="59"/>
        <v>9600.1</v>
      </c>
      <c r="H122" s="192">
        <v>9600.1</v>
      </c>
      <c r="I122" s="192"/>
      <c r="J122" s="192">
        <f t="shared" si="63"/>
        <v>8540.2000000000007</v>
      </c>
      <c r="K122" s="192">
        <v>8540.2000000000007</v>
      </c>
      <c r="L122" s="192"/>
      <c r="M122" s="192">
        <f t="shared" si="65"/>
        <v>88.959490005312446</v>
      </c>
      <c r="N122" s="192">
        <f t="shared" si="67"/>
        <v>88.959490005312446</v>
      </c>
      <c r="O122" s="192"/>
    </row>
    <row r="123" spans="1:15" s="203" customFormat="1" ht="42.75" customHeight="1" x14ac:dyDescent="0.3">
      <c r="A123" s="200" t="s">
        <v>7</v>
      </c>
      <c r="B123" s="211" t="s">
        <v>63</v>
      </c>
      <c r="C123" s="195" t="s">
        <v>115</v>
      </c>
      <c r="D123" s="201">
        <f t="shared" si="47"/>
        <v>4000</v>
      </c>
      <c r="E123" s="204">
        <v>4000</v>
      </c>
      <c r="F123" s="204">
        <f>SUM(F124+F125+F129+F131)</f>
        <v>0</v>
      </c>
      <c r="G123" s="201">
        <f t="shared" si="59"/>
        <v>5829.6</v>
      </c>
      <c r="H123" s="204">
        <f>H124+H125+H126+H127</f>
        <v>5829.6</v>
      </c>
      <c r="I123" s="204">
        <f t="shared" ref="I123" si="74">I124+I125+I126+I127</f>
        <v>0</v>
      </c>
      <c r="J123" s="201">
        <f t="shared" si="63"/>
        <v>3607.1</v>
      </c>
      <c r="K123" s="204">
        <f>K124+K125+K126+K127</f>
        <v>3607.1</v>
      </c>
      <c r="L123" s="204">
        <f t="shared" ref="L123" si="75">L124+L125+L126+L127</f>
        <v>0</v>
      </c>
      <c r="M123" s="192">
        <f t="shared" si="65"/>
        <v>61.875600384245914</v>
      </c>
      <c r="N123" s="192">
        <f t="shared" si="67"/>
        <v>61.875600384245914</v>
      </c>
      <c r="O123" s="192"/>
    </row>
    <row r="124" spans="1:15" s="189" customFormat="1" ht="18.75" outlineLevel="1" x14ac:dyDescent="0.3">
      <c r="A124" s="190" t="s">
        <v>116</v>
      </c>
      <c r="B124" s="209" t="s">
        <v>63</v>
      </c>
      <c r="C124" s="191" t="s">
        <v>115</v>
      </c>
      <c r="D124" s="192">
        <f t="shared" si="47"/>
        <v>0</v>
      </c>
      <c r="E124" s="192"/>
      <c r="F124" s="192"/>
      <c r="G124" s="192">
        <f t="shared" si="59"/>
        <v>5002.8999999999996</v>
      </c>
      <c r="H124" s="192">
        <v>5002.8999999999996</v>
      </c>
      <c r="I124" s="192"/>
      <c r="J124" s="192">
        <f t="shared" si="63"/>
        <v>3607.1</v>
      </c>
      <c r="K124" s="192">
        <v>3607.1</v>
      </c>
      <c r="L124" s="192"/>
      <c r="M124" s="192">
        <f t="shared" si="65"/>
        <v>72.100181894501191</v>
      </c>
      <c r="N124" s="192">
        <f t="shared" si="67"/>
        <v>72.100181894501191</v>
      </c>
      <c r="O124" s="192"/>
    </row>
    <row r="125" spans="1:15" s="189" customFormat="1" ht="18.75" outlineLevel="1" x14ac:dyDescent="0.3">
      <c r="A125" s="190" t="s">
        <v>117</v>
      </c>
      <c r="B125" s="209" t="s">
        <v>63</v>
      </c>
      <c r="C125" s="191" t="s">
        <v>115</v>
      </c>
      <c r="D125" s="192">
        <f t="shared" si="47"/>
        <v>0</v>
      </c>
      <c r="E125" s="192"/>
      <c r="F125" s="192"/>
      <c r="G125" s="192">
        <f t="shared" si="59"/>
        <v>180.6</v>
      </c>
      <c r="H125" s="192">
        <v>180.6</v>
      </c>
      <c r="I125" s="192"/>
      <c r="J125" s="192">
        <f t="shared" si="63"/>
        <v>0</v>
      </c>
      <c r="K125" s="192">
        <v>0</v>
      </c>
      <c r="L125" s="192"/>
      <c r="M125" s="192">
        <f t="shared" si="65"/>
        <v>0</v>
      </c>
      <c r="N125" s="192">
        <f t="shared" si="67"/>
        <v>0</v>
      </c>
      <c r="O125" s="192"/>
    </row>
    <row r="126" spans="1:15" s="189" customFormat="1" ht="18.75" outlineLevel="1" x14ac:dyDescent="0.3">
      <c r="A126" s="190" t="s">
        <v>676</v>
      </c>
      <c r="B126" s="209" t="s">
        <v>63</v>
      </c>
      <c r="C126" s="191" t="s">
        <v>115</v>
      </c>
      <c r="D126" s="192"/>
      <c r="E126" s="192"/>
      <c r="F126" s="192"/>
      <c r="G126" s="192">
        <f t="shared" si="59"/>
        <v>60.6</v>
      </c>
      <c r="H126" s="192">
        <v>60.6</v>
      </c>
      <c r="I126" s="192"/>
      <c r="J126" s="192">
        <f t="shared" si="63"/>
        <v>0</v>
      </c>
      <c r="K126" s="192">
        <v>0</v>
      </c>
      <c r="L126" s="192"/>
      <c r="M126" s="192">
        <f t="shared" si="65"/>
        <v>0</v>
      </c>
      <c r="N126" s="192">
        <f t="shared" si="67"/>
        <v>0</v>
      </c>
      <c r="O126" s="192"/>
    </row>
    <row r="127" spans="1:15" s="189" customFormat="1" ht="18.75" outlineLevel="1" x14ac:dyDescent="0.3">
      <c r="A127" s="190" t="s">
        <v>653</v>
      </c>
      <c r="B127" s="209" t="s">
        <v>63</v>
      </c>
      <c r="C127" s="191" t="s">
        <v>115</v>
      </c>
      <c r="D127" s="192"/>
      <c r="E127" s="192"/>
      <c r="F127" s="192"/>
      <c r="G127" s="192">
        <f t="shared" si="59"/>
        <v>585.5</v>
      </c>
      <c r="H127" s="192">
        <v>585.5</v>
      </c>
      <c r="I127" s="192"/>
      <c r="J127" s="192">
        <f t="shared" si="63"/>
        <v>0</v>
      </c>
      <c r="K127" s="192">
        <v>0</v>
      </c>
      <c r="L127" s="192"/>
      <c r="M127" s="192">
        <f t="shared" si="65"/>
        <v>0</v>
      </c>
      <c r="N127" s="192">
        <f t="shared" si="67"/>
        <v>0</v>
      </c>
      <c r="O127" s="192"/>
    </row>
    <row r="128" spans="1:15" s="189" customFormat="1" ht="18.75" hidden="1" outlineLevel="1" x14ac:dyDescent="0.3">
      <c r="A128" s="190" t="s">
        <v>42</v>
      </c>
      <c r="B128" s="209" t="s">
        <v>63</v>
      </c>
      <c r="C128" s="191" t="s">
        <v>115</v>
      </c>
      <c r="D128" s="192">
        <f t="shared" si="47"/>
        <v>0</v>
      </c>
      <c r="E128" s="192"/>
      <c r="F128" s="192"/>
      <c r="G128" s="192">
        <f t="shared" si="59"/>
        <v>0</v>
      </c>
      <c r="H128" s="192"/>
      <c r="I128" s="192"/>
      <c r="J128" s="192">
        <f t="shared" si="63"/>
        <v>0</v>
      </c>
      <c r="K128" s="192"/>
      <c r="L128" s="192"/>
      <c r="M128" s="192" t="e">
        <f t="shared" si="65"/>
        <v>#DIV/0!</v>
      </c>
      <c r="N128" s="192" t="e">
        <f t="shared" si="67"/>
        <v>#DIV/0!</v>
      </c>
      <c r="O128" s="192"/>
    </row>
    <row r="129" spans="1:15" s="189" customFormat="1" ht="18.75" hidden="1" outlineLevel="1" x14ac:dyDescent="0.3">
      <c r="A129" s="190" t="s">
        <v>6</v>
      </c>
      <c r="B129" s="209" t="s">
        <v>63</v>
      </c>
      <c r="C129" s="191" t="s">
        <v>115</v>
      </c>
      <c r="D129" s="192">
        <f t="shared" si="47"/>
        <v>0</v>
      </c>
      <c r="E129" s="192"/>
      <c r="F129" s="192"/>
      <c r="G129" s="192">
        <f t="shared" si="59"/>
        <v>0</v>
      </c>
      <c r="H129" s="192"/>
      <c r="I129" s="192"/>
      <c r="J129" s="192">
        <f t="shared" si="63"/>
        <v>0</v>
      </c>
      <c r="K129" s="192"/>
      <c r="L129" s="192"/>
      <c r="M129" s="192" t="e">
        <f t="shared" si="65"/>
        <v>#DIV/0!</v>
      </c>
      <c r="N129" s="192" t="e">
        <f t="shared" si="67"/>
        <v>#DIV/0!</v>
      </c>
      <c r="O129" s="192"/>
    </row>
    <row r="130" spans="1:15" s="189" customFormat="1" ht="18.75" hidden="1" outlineLevel="1" x14ac:dyDescent="0.3">
      <c r="A130" s="190" t="s">
        <v>5</v>
      </c>
      <c r="B130" s="209" t="s">
        <v>63</v>
      </c>
      <c r="C130" s="191" t="s">
        <v>115</v>
      </c>
      <c r="D130" s="192">
        <f t="shared" si="47"/>
        <v>0</v>
      </c>
      <c r="E130" s="192"/>
      <c r="F130" s="192"/>
      <c r="G130" s="192">
        <f t="shared" si="59"/>
        <v>0</v>
      </c>
      <c r="H130" s="192"/>
      <c r="I130" s="192"/>
      <c r="J130" s="192">
        <f t="shared" si="63"/>
        <v>0</v>
      </c>
      <c r="K130" s="192"/>
      <c r="L130" s="192"/>
      <c r="M130" s="192" t="e">
        <f t="shared" si="65"/>
        <v>#DIV/0!</v>
      </c>
      <c r="N130" s="192" t="e">
        <f t="shared" si="67"/>
        <v>#DIV/0!</v>
      </c>
      <c r="O130" s="192"/>
    </row>
    <row r="131" spans="1:15" s="189" customFormat="1" ht="18.75" hidden="1" outlineLevel="1" x14ac:dyDescent="0.3">
      <c r="A131" s="190" t="s">
        <v>118</v>
      </c>
      <c r="B131" s="209" t="s">
        <v>63</v>
      </c>
      <c r="C131" s="191" t="s">
        <v>115</v>
      </c>
      <c r="D131" s="192">
        <f t="shared" si="47"/>
        <v>0</v>
      </c>
      <c r="E131" s="192"/>
      <c r="F131" s="192"/>
      <c r="G131" s="192">
        <f t="shared" si="59"/>
        <v>0</v>
      </c>
      <c r="H131" s="192"/>
      <c r="I131" s="192"/>
      <c r="J131" s="192">
        <f t="shared" si="63"/>
        <v>0</v>
      </c>
      <c r="K131" s="192"/>
      <c r="L131" s="192"/>
      <c r="M131" s="192" t="e">
        <f t="shared" si="65"/>
        <v>#DIV/0!</v>
      </c>
      <c r="N131" s="192" t="e">
        <f t="shared" si="67"/>
        <v>#DIV/0!</v>
      </c>
      <c r="O131" s="192"/>
    </row>
    <row r="132" spans="1:15" s="189" customFormat="1" ht="21" customHeight="1" x14ac:dyDescent="0.3">
      <c r="A132" s="190" t="s">
        <v>318</v>
      </c>
      <c r="B132" s="209" t="s">
        <v>63</v>
      </c>
      <c r="C132" s="191" t="s">
        <v>115</v>
      </c>
      <c r="D132" s="206">
        <f t="shared" si="47"/>
        <v>152</v>
      </c>
      <c r="E132" s="206">
        <v>152</v>
      </c>
      <c r="F132" s="206"/>
      <c r="G132" s="206">
        <f t="shared" si="59"/>
        <v>216.7</v>
      </c>
      <c r="H132" s="206">
        <v>216.7</v>
      </c>
      <c r="I132" s="206"/>
      <c r="J132" s="206">
        <f t="shared" si="63"/>
        <v>152</v>
      </c>
      <c r="K132" s="206">
        <v>152</v>
      </c>
      <c r="L132" s="206"/>
      <c r="M132" s="192">
        <f t="shared" si="65"/>
        <v>70.143054914628522</v>
      </c>
      <c r="N132" s="192">
        <f t="shared" si="67"/>
        <v>70.143054914628522</v>
      </c>
      <c r="O132" s="192"/>
    </row>
    <row r="133" spans="1:15" s="189" customFormat="1" ht="23.25" customHeight="1" x14ac:dyDescent="0.3">
      <c r="A133" s="190" t="s">
        <v>27</v>
      </c>
      <c r="B133" s="209" t="s">
        <v>63</v>
      </c>
      <c r="C133" s="191" t="s">
        <v>115</v>
      </c>
      <c r="D133" s="206">
        <f t="shared" si="47"/>
        <v>890</v>
      </c>
      <c r="E133" s="206">
        <v>890</v>
      </c>
      <c r="F133" s="206"/>
      <c r="G133" s="206">
        <f t="shared" si="59"/>
        <v>905</v>
      </c>
      <c r="H133" s="206">
        <v>905</v>
      </c>
      <c r="I133" s="206"/>
      <c r="J133" s="206">
        <f t="shared" si="63"/>
        <v>503.8</v>
      </c>
      <c r="K133" s="206">
        <v>503.8</v>
      </c>
      <c r="L133" s="206"/>
      <c r="M133" s="192">
        <f t="shared" si="65"/>
        <v>55.668508287292816</v>
      </c>
      <c r="N133" s="192">
        <f t="shared" si="67"/>
        <v>55.668508287292816</v>
      </c>
      <c r="O133" s="192"/>
    </row>
    <row r="134" spans="1:15" s="189" customFormat="1" ht="21" customHeight="1" x14ac:dyDescent="0.3">
      <c r="A134" s="190" t="s">
        <v>28</v>
      </c>
      <c r="B134" s="209" t="s">
        <v>63</v>
      </c>
      <c r="C134" s="191" t="s">
        <v>115</v>
      </c>
      <c r="D134" s="206">
        <f t="shared" si="47"/>
        <v>48</v>
      </c>
      <c r="E134" s="206">
        <v>48</v>
      </c>
      <c r="F134" s="206"/>
      <c r="G134" s="206">
        <f t="shared" si="59"/>
        <v>48</v>
      </c>
      <c r="H134" s="206">
        <v>48</v>
      </c>
      <c r="I134" s="206"/>
      <c r="J134" s="206">
        <f t="shared" si="63"/>
        <v>28.5</v>
      </c>
      <c r="K134" s="206">
        <v>28.5</v>
      </c>
      <c r="L134" s="206"/>
      <c r="M134" s="192">
        <f t="shared" si="65"/>
        <v>59.375</v>
      </c>
      <c r="N134" s="192">
        <f t="shared" si="67"/>
        <v>59.375</v>
      </c>
      <c r="O134" s="192"/>
    </row>
    <row r="135" spans="1:15" s="189" customFormat="1" ht="21" customHeight="1" x14ac:dyDescent="0.3">
      <c r="A135" s="190" t="s">
        <v>29</v>
      </c>
      <c r="B135" s="209" t="s">
        <v>63</v>
      </c>
      <c r="C135" s="191" t="s">
        <v>115</v>
      </c>
      <c r="D135" s="206">
        <f t="shared" si="47"/>
        <v>1005</v>
      </c>
      <c r="E135" s="206">
        <v>1005</v>
      </c>
      <c r="F135" s="206"/>
      <c r="G135" s="206">
        <f t="shared" si="59"/>
        <v>1005</v>
      </c>
      <c r="H135" s="206">
        <v>1005</v>
      </c>
      <c r="I135" s="206"/>
      <c r="J135" s="206">
        <f t="shared" si="63"/>
        <v>708.1</v>
      </c>
      <c r="K135" s="206">
        <v>708.1</v>
      </c>
      <c r="L135" s="206"/>
      <c r="M135" s="192">
        <f t="shared" si="65"/>
        <v>70.457711442786078</v>
      </c>
      <c r="N135" s="192">
        <f t="shared" si="67"/>
        <v>70.457711442786078</v>
      </c>
      <c r="O135" s="192"/>
    </row>
    <row r="136" spans="1:15" s="189" customFormat="1" ht="20.25" customHeight="1" x14ac:dyDescent="0.3">
      <c r="A136" s="190" t="s">
        <v>30</v>
      </c>
      <c r="B136" s="209" t="s">
        <v>63</v>
      </c>
      <c r="C136" s="191" t="s">
        <v>115</v>
      </c>
      <c r="D136" s="206">
        <f t="shared" si="47"/>
        <v>300</v>
      </c>
      <c r="E136" s="206">
        <v>300</v>
      </c>
      <c r="F136" s="206"/>
      <c r="G136" s="206">
        <f t="shared" si="59"/>
        <v>295.2</v>
      </c>
      <c r="H136" s="206">
        <v>295.2</v>
      </c>
      <c r="I136" s="206"/>
      <c r="J136" s="206">
        <f t="shared" si="63"/>
        <v>202.3</v>
      </c>
      <c r="K136" s="206">
        <v>202.3</v>
      </c>
      <c r="L136" s="206"/>
      <c r="M136" s="192">
        <f t="shared" si="65"/>
        <v>68.529810298102987</v>
      </c>
      <c r="N136" s="192">
        <f t="shared" si="67"/>
        <v>68.529810298102987</v>
      </c>
      <c r="O136" s="192"/>
    </row>
    <row r="137" spans="1:15" s="189" customFormat="1" ht="17.25" customHeight="1" x14ac:dyDescent="0.3">
      <c r="A137" s="185" t="s">
        <v>119</v>
      </c>
      <c r="B137" s="210" t="s">
        <v>63</v>
      </c>
      <c r="C137" s="186" t="s">
        <v>120</v>
      </c>
      <c r="D137" s="187">
        <f t="shared" si="47"/>
        <v>38793.4</v>
      </c>
      <c r="E137" s="188">
        <f>SUM(E138+E139+E140+E141+E142+E143+E144+E145+E146+E147)</f>
        <v>35464.5</v>
      </c>
      <c r="F137" s="188">
        <f>SUM(F138+F139+F140+F141+F142+F143+F144+F146)</f>
        <v>3328.9</v>
      </c>
      <c r="G137" s="187">
        <f>SUM(H137:I137)</f>
        <v>68832.200000000012</v>
      </c>
      <c r="H137" s="188">
        <f>SUM(H138+H139+H140+H141+H142+H143+H144+H145+H146+H147)</f>
        <v>42223.1</v>
      </c>
      <c r="I137" s="188">
        <f t="shared" ref="I137" si="76">SUM(I138+I139+I140+I141+I142+I143+I144+I145+I146+I147)</f>
        <v>26609.100000000006</v>
      </c>
      <c r="J137" s="187">
        <f>SUM(K137:L137)</f>
        <v>43177.600000000006</v>
      </c>
      <c r="K137" s="188">
        <f>SUM(K138+K139+K140+K141+K142+K143+K144+K145+K146+K147)</f>
        <v>29490.799999999999</v>
      </c>
      <c r="L137" s="188">
        <f t="shared" ref="L137" si="77">SUM(L138+L139+L140+L141+L142+L143+L144+L145+L146+L147)</f>
        <v>13686.800000000003</v>
      </c>
      <c r="M137" s="187">
        <f t="shared" si="65"/>
        <v>62.728781006563786</v>
      </c>
      <c r="N137" s="187">
        <f t="shared" si="67"/>
        <v>69.845179534425469</v>
      </c>
      <c r="O137" s="187">
        <f t="shared" si="64"/>
        <v>51.436538627762687</v>
      </c>
    </row>
    <row r="138" spans="1:15" s="189" customFormat="1" ht="34.5" customHeight="1" x14ac:dyDescent="0.3">
      <c r="A138" s="190" t="s">
        <v>274</v>
      </c>
      <c r="B138" s="209" t="s">
        <v>63</v>
      </c>
      <c r="C138" s="191" t="s">
        <v>120</v>
      </c>
      <c r="D138" s="192">
        <f t="shared" si="47"/>
        <v>28764.5</v>
      </c>
      <c r="E138" s="192">
        <v>28764.5</v>
      </c>
      <c r="F138" s="192"/>
      <c r="G138" s="192">
        <f>SUM(H138:I138)</f>
        <v>29433.599999999999</v>
      </c>
      <c r="H138" s="192">
        <v>29433.599999999999</v>
      </c>
      <c r="I138" s="192"/>
      <c r="J138" s="192">
        <f>SUM(K138:L138)</f>
        <v>24087.8</v>
      </c>
      <c r="K138" s="192">
        <v>24087.8</v>
      </c>
      <c r="L138" s="192"/>
      <c r="M138" s="192">
        <f t="shared" si="65"/>
        <v>81.837763644270495</v>
      </c>
      <c r="N138" s="192">
        <f t="shared" si="67"/>
        <v>81.837763644270495</v>
      </c>
      <c r="O138" s="192"/>
    </row>
    <row r="139" spans="1:15" s="189" customFormat="1" ht="24.75" hidden="1" customHeight="1" x14ac:dyDescent="0.3">
      <c r="A139" s="190" t="s">
        <v>275</v>
      </c>
      <c r="B139" s="209" t="s">
        <v>63</v>
      </c>
      <c r="C139" s="191" t="s">
        <v>120</v>
      </c>
      <c r="D139" s="192">
        <f t="shared" si="47"/>
        <v>0</v>
      </c>
      <c r="E139" s="192"/>
      <c r="F139" s="192"/>
      <c r="G139" s="192">
        <f t="shared" si="59"/>
        <v>0</v>
      </c>
      <c r="H139" s="192"/>
      <c r="I139" s="192"/>
      <c r="J139" s="192">
        <f t="shared" ref="J139:J146" si="78">SUM(K139:L139)</f>
        <v>0</v>
      </c>
      <c r="K139" s="192"/>
      <c r="L139" s="192"/>
      <c r="M139" s="192" t="e">
        <f t="shared" si="65"/>
        <v>#DIV/0!</v>
      </c>
      <c r="N139" s="192" t="e">
        <f t="shared" si="67"/>
        <v>#DIV/0!</v>
      </c>
      <c r="O139" s="192"/>
    </row>
    <row r="140" spans="1:15" s="189" customFormat="1" ht="39" customHeight="1" x14ac:dyDescent="0.3">
      <c r="A140" s="190" t="s">
        <v>624</v>
      </c>
      <c r="B140" s="209" t="s">
        <v>63</v>
      </c>
      <c r="C140" s="191" t="s">
        <v>120</v>
      </c>
      <c r="D140" s="192">
        <f t="shared" ref="D140:D235" si="79">SUM(E140:F140)</f>
        <v>1100</v>
      </c>
      <c r="E140" s="192">
        <v>1100</v>
      </c>
      <c r="F140" s="192"/>
      <c r="G140" s="192">
        <f t="shared" si="59"/>
        <v>1100</v>
      </c>
      <c r="H140" s="192">
        <v>1100</v>
      </c>
      <c r="I140" s="192"/>
      <c r="J140" s="192">
        <f t="shared" si="78"/>
        <v>53</v>
      </c>
      <c r="K140" s="192">
        <v>53</v>
      </c>
      <c r="L140" s="192"/>
      <c r="M140" s="192">
        <f t="shared" si="65"/>
        <v>4.8181818181818183</v>
      </c>
      <c r="N140" s="192">
        <f t="shared" si="67"/>
        <v>4.8181818181818183</v>
      </c>
      <c r="O140" s="192"/>
    </row>
    <row r="141" spans="1:15" s="189" customFormat="1" ht="16.5" hidden="1" customHeight="1" x14ac:dyDescent="0.3">
      <c r="A141" s="190" t="s">
        <v>276</v>
      </c>
      <c r="B141" s="209" t="s">
        <v>63</v>
      </c>
      <c r="C141" s="191" t="s">
        <v>120</v>
      </c>
      <c r="D141" s="192">
        <f t="shared" si="79"/>
        <v>0</v>
      </c>
      <c r="E141" s="192"/>
      <c r="F141" s="192"/>
      <c r="G141" s="192">
        <f t="shared" si="59"/>
        <v>0</v>
      </c>
      <c r="H141" s="192"/>
      <c r="I141" s="192"/>
      <c r="J141" s="192">
        <f t="shared" si="78"/>
        <v>0</v>
      </c>
      <c r="K141" s="192"/>
      <c r="L141" s="192"/>
      <c r="M141" s="192" t="e">
        <f t="shared" si="65"/>
        <v>#DIV/0!</v>
      </c>
      <c r="N141" s="192" t="e">
        <f t="shared" si="67"/>
        <v>#DIV/0!</v>
      </c>
      <c r="O141" s="192" t="e">
        <f t="shared" si="64"/>
        <v>#DIV/0!</v>
      </c>
    </row>
    <row r="142" spans="1:15" s="189" customFormat="1" ht="54.75" customHeight="1" x14ac:dyDescent="0.3">
      <c r="A142" s="190" t="s">
        <v>626</v>
      </c>
      <c r="B142" s="209" t="s">
        <v>63</v>
      </c>
      <c r="C142" s="191" t="s">
        <v>120</v>
      </c>
      <c r="D142" s="192">
        <f t="shared" si="79"/>
        <v>300</v>
      </c>
      <c r="E142" s="192">
        <v>300</v>
      </c>
      <c r="F142" s="192"/>
      <c r="G142" s="192">
        <f t="shared" si="59"/>
        <v>3858.3</v>
      </c>
      <c r="H142" s="192">
        <v>300</v>
      </c>
      <c r="I142" s="192">
        <v>3558.3</v>
      </c>
      <c r="J142" s="192">
        <f t="shared" si="78"/>
        <v>1935.4</v>
      </c>
      <c r="K142" s="192">
        <v>232.4</v>
      </c>
      <c r="L142" s="192">
        <v>1703</v>
      </c>
      <c r="M142" s="192">
        <f t="shared" si="65"/>
        <v>50.161988440504892</v>
      </c>
      <c r="N142" s="192">
        <f t="shared" si="67"/>
        <v>77.466666666666669</v>
      </c>
      <c r="O142" s="192">
        <f t="shared" si="64"/>
        <v>47.859933114127529</v>
      </c>
    </row>
    <row r="143" spans="1:15" s="189" customFormat="1" ht="34.5" customHeight="1" x14ac:dyDescent="0.3">
      <c r="A143" s="190" t="s">
        <v>625</v>
      </c>
      <c r="B143" s="209" t="s">
        <v>63</v>
      </c>
      <c r="C143" s="191" t="s">
        <v>120</v>
      </c>
      <c r="D143" s="192">
        <f t="shared" si="79"/>
        <v>1000</v>
      </c>
      <c r="E143" s="192">
        <v>1000</v>
      </c>
      <c r="F143" s="192"/>
      <c r="G143" s="192">
        <f t="shared" si="59"/>
        <v>6500</v>
      </c>
      <c r="H143" s="192">
        <v>6500</v>
      </c>
      <c r="I143" s="192"/>
      <c r="J143" s="192">
        <f t="shared" si="78"/>
        <v>962.5</v>
      </c>
      <c r="K143" s="192">
        <v>962.5</v>
      </c>
      <c r="L143" s="192"/>
      <c r="M143" s="192">
        <f t="shared" si="65"/>
        <v>14.807692307692308</v>
      </c>
      <c r="N143" s="192">
        <f t="shared" si="67"/>
        <v>14.807692307692308</v>
      </c>
      <c r="O143" s="192"/>
    </row>
    <row r="144" spans="1:15" s="189" customFormat="1" ht="0.75" hidden="1" customHeight="1" x14ac:dyDescent="0.3">
      <c r="A144" s="190" t="s">
        <v>669</v>
      </c>
      <c r="B144" s="209" t="s">
        <v>63</v>
      </c>
      <c r="C144" s="191" t="s">
        <v>120</v>
      </c>
      <c r="D144" s="192">
        <f t="shared" si="79"/>
        <v>0</v>
      </c>
      <c r="E144" s="192"/>
      <c r="F144" s="192"/>
      <c r="G144" s="192">
        <f t="shared" si="59"/>
        <v>0</v>
      </c>
      <c r="H144" s="192"/>
      <c r="I144" s="192"/>
      <c r="J144" s="192">
        <f t="shared" si="78"/>
        <v>0</v>
      </c>
      <c r="K144" s="192"/>
      <c r="L144" s="192"/>
      <c r="M144" s="192" t="e">
        <f t="shared" si="65"/>
        <v>#DIV/0!</v>
      </c>
      <c r="N144" s="192" t="e">
        <f t="shared" si="67"/>
        <v>#DIV/0!</v>
      </c>
      <c r="O144" s="192" t="e">
        <f t="shared" si="64"/>
        <v>#DIV/0!</v>
      </c>
    </row>
    <row r="145" spans="1:15" s="189" customFormat="1" ht="60.75" customHeight="1" x14ac:dyDescent="0.3">
      <c r="A145" s="190" t="s">
        <v>311</v>
      </c>
      <c r="B145" s="209" t="s">
        <v>63</v>
      </c>
      <c r="C145" s="191" t="s">
        <v>120</v>
      </c>
      <c r="D145" s="192">
        <f t="shared" si="79"/>
        <v>300</v>
      </c>
      <c r="E145" s="192">
        <v>300</v>
      </c>
      <c r="F145" s="192"/>
      <c r="G145" s="192">
        <f t="shared" si="59"/>
        <v>406.4</v>
      </c>
      <c r="H145" s="192">
        <v>406.4</v>
      </c>
      <c r="I145" s="192"/>
      <c r="J145" s="192">
        <f t="shared" si="78"/>
        <v>295</v>
      </c>
      <c r="K145" s="192">
        <v>295</v>
      </c>
      <c r="L145" s="192"/>
      <c r="M145" s="192">
        <f t="shared" si="65"/>
        <v>72.588582677165363</v>
      </c>
      <c r="N145" s="192">
        <f t="shared" si="67"/>
        <v>72.588582677165363</v>
      </c>
      <c r="O145" s="192"/>
    </row>
    <row r="146" spans="1:15" s="189" customFormat="1" ht="35.25" customHeight="1" x14ac:dyDescent="0.3">
      <c r="A146" s="190" t="s">
        <v>316</v>
      </c>
      <c r="B146" s="209" t="s">
        <v>63</v>
      </c>
      <c r="C146" s="191" t="s">
        <v>120</v>
      </c>
      <c r="D146" s="192">
        <f t="shared" si="79"/>
        <v>3328.9</v>
      </c>
      <c r="E146" s="192"/>
      <c r="F146" s="192">
        <v>3328.9</v>
      </c>
      <c r="G146" s="192">
        <f t="shared" si="59"/>
        <v>3328.9</v>
      </c>
      <c r="H146" s="192"/>
      <c r="I146" s="192">
        <v>3328.9</v>
      </c>
      <c r="J146" s="192">
        <f t="shared" si="78"/>
        <v>1708.8</v>
      </c>
      <c r="K146" s="192"/>
      <c r="L146" s="192">
        <v>1708.8</v>
      </c>
      <c r="M146" s="192">
        <f t="shared" si="65"/>
        <v>51.332271921655803</v>
      </c>
      <c r="N146" s="192"/>
      <c r="O146" s="192">
        <f t="shared" si="64"/>
        <v>51.332271921655803</v>
      </c>
    </row>
    <row r="147" spans="1:15" s="203" customFormat="1" ht="99" customHeight="1" x14ac:dyDescent="0.3">
      <c r="A147" s="200" t="s">
        <v>697</v>
      </c>
      <c r="B147" s="211" t="s">
        <v>63</v>
      </c>
      <c r="C147" s="195" t="s">
        <v>120</v>
      </c>
      <c r="D147" s="201">
        <f t="shared" si="79"/>
        <v>4000</v>
      </c>
      <c r="E147" s="201">
        <v>4000</v>
      </c>
      <c r="F147" s="201"/>
      <c r="G147" s="201">
        <f>SUM(H147:I147)</f>
        <v>24205.000000000004</v>
      </c>
      <c r="H147" s="201">
        <f>SUM(H148:H169)</f>
        <v>4483.0999999999995</v>
      </c>
      <c r="I147" s="201">
        <f t="shared" ref="I147:L147" si="80">SUM(I148:I169)</f>
        <v>19721.900000000005</v>
      </c>
      <c r="J147" s="201">
        <f t="shared" si="80"/>
        <v>14135.099999999997</v>
      </c>
      <c r="K147" s="201">
        <f t="shared" si="80"/>
        <v>3860.099999999999</v>
      </c>
      <c r="L147" s="201">
        <f t="shared" si="80"/>
        <v>10275.000000000002</v>
      </c>
      <c r="M147" s="202">
        <f t="shared" si="65"/>
        <v>58.397438545754987</v>
      </c>
      <c r="N147" s="202">
        <f t="shared" si="67"/>
        <v>86.103365974437324</v>
      </c>
      <c r="O147" s="202">
        <f t="shared" si="64"/>
        <v>52.099442751459037</v>
      </c>
    </row>
    <row r="148" spans="1:15" s="189" customFormat="1" ht="29.25" customHeight="1" x14ac:dyDescent="0.3">
      <c r="A148" s="190" t="s">
        <v>537</v>
      </c>
      <c r="B148" s="209" t="s">
        <v>63</v>
      </c>
      <c r="C148" s="191" t="s">
        <v>120</v>
      </c>
      <c r="D148" s="192">
        <v>4000</v>
      </c>
      <c r="E148" s="192"/>
      <c r="F148" s="192"/>
      <c r="G148" s="192">
        <f>SUM(H148:I148)</f>
        <v>19327.400000000001</v>
      </c>
      <c r="H148" s="192">
        <v>4354.6000000000004</v>
      </c>
      <c r="I148" s="192">
        <v>14972.8</v>
      </c>
      <c r="J148" s="192">
        <f>SUM(K148:L148)</f>
        <v>11241.9</v>
      </c>
      <c r="K148" s="192">
        <v>3798</v>
      </c>
      <c r="L148" s="192">
        <v>7443.9</v>
      </c>
      <c r="M148" s="192">
        <f t="shared" si="65"/>
        <v>58.165609445657452</v>
      </c>
      <c r="N148" s="192">
        <f t="shared" si="67"/>
        <v>87.218114178110497</v>
      </c>
      <c r="O148" s="192">
        <f t="shared" si="64"/>
        <v>49.716151955546053</v>
      </c>
    </row>
    <row r="149" spans="1:15" s="189" customFormat="1" ht="23.25" customHeight="1" x14ac:dyDescent="0.3">
      <c r="A149" s="190" t="s">
        <v>698</v>
      </c>
      <c r="B149" s="209" t="s">
        <v>63</v>
      </c>
      <c r="C149" s="191" t="s">
        <v>120</v>
      </c>
      <c r="D149" s="192"/>
      <c r="E149" s="192"/>
      <c r="F149" s="192"/>
      <c r="G149" s="192">
        <f t="shared" ref="G149:G166" si="81">SUM(H149:I149)</f>
        <v>753.8</v>
      </c>
      <c r="H149" s="212">
        <v>7.5</v>
      </c>
      <c r="I149" s="212">
        <v>746.3</v>
      </c>
      <c r="J149" s="192">
        <f t="shared" ref="J149:J170" si="82">SUM(K149:L149)</f>
        <v>324.8</v>
      </c>
      <c r="K149" s="212">
        <v>3.2</v>
      </c>
      <c r="L149" s="212">
        <v>321.60000000000002</v>
      </c>
      <c r="M149" s="192">
        <f t="shared" si="65"/>
        <v>43.088352348102951</v>
      </c>
      <c r="N149" s="192">
        <f t="shared" si="67"/>
        <v>42.666666666666671</v>
      </c>
      <c r="O149" s="192">
        <f t="shared" si="64"/>
        <v>43.092590111215337</v>
      </c>
    </row>
    <row r="150" spans="1:15" s="189" customFormat="1" ht="25.5" customHeight="1" x14ac:dyDescent="0.3">
      <c r="A150" s="190" t="s">
        <v>162</v>
      </c>
      <c r="B150" s="209" t="s">
        <v>63</v>
      </c>
      <c r="C150" s="191" t="s">
        <v>120</v>
      </c>
      <c r="D150" s="192"/>
      <c r="E150" s="192"/>
      <c r="F150" s="192"/>
      <c r="G150" s="192">
        <f t="shared" si="81"/>
        <v>18.8</v>
      </c>
      <c r="H150" s="212">
        <v>0.2</v>
      </c>
      <c r="I150" s="212">
        <v>18.600000000000001</v>
      </c>
      <c r="J150" s="192">
        <f t="shared" si="82"/>
        <v>18.8</v>
      </c>
      <c r="K150" s="212">
        <v>0.2</v>
      </c>
      <c r="L150" s="212">
        <v>18.600000000000001</v>
      </c>
      <c r="M150" s="192">
        <f t="shared" si="65"/>
        <v>100</v>
      </c>
      <c r="N150" s="192">
        <f t="shared" si="67"/>
        <v>100</v>
      </c>
      <c r="O150" s="192">
        <f t="shared" si="64"/>
        <v>100</v>
      </c>
    </row>
    <row r="151" spans="1:15" s="189" customFormat="1" ht="26.25" customHeight="1" x14ac:dyDescent="0.3">
      <c r="A151" s="190" t="s">
        <v>160</v>
      </c>
      <c r="B151" s="209" t="s">
        <v>63</v>
      </c>
      <c r="C151" s="191" t="s">
        <v>120</v>
      </c>
      <c r="D151" s="192"/>
      <c r="E151" s="192"/>
      <c r="F151" s="192"/>
      <c r="G151" s="192">
        <f t="shared" si="81"/>
        <v>268.8</v>
      </c>
      <c r="H151" s="212">
        <v>2.7</v>
      </c>
      <c r="I151" s="212">
        <v>266.10000000000002</v>
      </c>
      <c r="J151" s="192">
        <f t="shared" si="82"/>
        <v>268.8</v>
      </c>
      <c r="K151" s="212">
        <v>2.7</v>
      </c>
      <c r="L151" s="212">
        <v>266.10000000000002</v>
      </c>
      <c r="M151" s="192">
        <f t="shared" si="65"/>
        <v>100</v>
      </c>
      <c r="N151" s="192">
        <f t="shared" si="67"/>
        <v>100</v>
      </c>
      <c r="O151" s="192">
        <f t="shared" si="64"/>
        <v>100</v>
      </c>
    </row>
    <row r="152" spans="1:15" s="189" customFormat="1" ht="24" customHeight="1" x14ac:dyDescent="0.3">
      <c r="A152" s="190" t="s">
        <v>610</v>
      </c>
      <c r="B152" s="209" t="s">
        <v>63</v>
      </c>
      <c r="C152" s="191" t="s">
        <v>120</v>
      </c>
      <c r="D152" s="192"/>
      <c r="E152" s="192"/>
      <c r="F152" s="192"/>
      <c r="G152" s="192">
        <f t="shared" si="81"/>
        <v>220.7</v>
      </c>
      <c r="H152" s="212">
        <v>2.2000000000000002</v>
      </c>
      <c r="I152" s="212">
        <v>218.5</v>
      </c>
      <c r="J152" s="192">
        <f t="shared" si="82"/>
        <v>167.39999999999998</v>
      </c>
      <c r="K152" s="212">
        <v>1.7</v>
      </c>
      <c r="L152" s="212">
        <v>165.7</v>
      </c>
      <c r="M152" s="192">
        <f t="shared" si="65"/>
        <v>75.849569551427265</v>
      </c>
      <c r="N152" s="192">
        <f t="shared" si="67"/>
        <v>77.272727272727266</v>
      </c>
      <c r="O152" s="192">
        <f t="shared" si="64"/>
        <v>75.835240274599542</v>
      </c>
    </row>
    <row r="153" spans="1:15" s="189" customFormat="1" ht="24" customHeight="1" x14ac:dyDescent="0.3">
      <c r="A153" s="190" t="s">
        <v>583</v>
      </c>
      <c r="B153" s="209" t="s">
        <v>63</v>
      </c>
      <c r="C153" s="191" t="s">
        <v>120</v>
      </c>
      <c r="D153" s="192"/>
      <c r="E153" s="192"/>
      <c r="F153" s="192"/>
      <c r="G153" s="192">
        <f t="shared" si="81"/>
        <v>15.1</v>
      </c>
      <c r="H153" s="212">
        <v>0.2</v>
      </c>
      <c r="I153" s="212">
        <v>14.9</v>
      </c>
      <c r="J153" s="192">
        <f t="shared" si="82"/>
        <v>0</v>
      </c>
      <c r="K153" s="212">
        <v>0</v>
      </c>
      <c r="L153" s="212">
        <v>0</v>
      </c>
      <c r="M153" s="192">
        <f t="shared" si="65"/>
        <v>0</v>
      </c>
      <c r="N153" s="192">
        <f t="shared" si="67"/>
        <v>0</v>
      </c>
      <c r="O153" s="192">
        <f t="shared" si="64"/>
        <v>0</v>
      </c>
    </row>
    <row r="154" spans="1:15" s="189" customFormat="1" ht="26.25" customHeight="1" x14ac:dyDescent="0.3">
      <c r="A154" s="190" t="s">
        <v>551</v>
      </c>
      <c r="B154" s="209" t="s">
        <v>63</v>
      </c>
      <c r="C154" s="191" t="s">
        <v>120</v>
      </c>
      <c r="D154" s="192"/>
      <c r="E154" s="192"/>
      <c r="F154" s="192"/>
      <c r="G154" s="192">
        <f t="shared" si="81"/>
        <v>265</v>
      </c>
      <c r="H154" s="212">
        <v>2.7</v>
      </c>
      <c r="I154" s="212">
        <v>262.3</v>
      </c>
      <c r="J154" s="192">
        <f t="shared" si="82"/>
        <v>265</v>
      </c>
      <c r="K154" s="212">
        <v>2.7</v>
      </c>
      <c r="L154" s="212">
        <v>262.3</v>
      </c>
      <c r="M154" s="192">
        <f t="shared" si="65"/>
        <v>100</v>
      </c>
      <c r="N154" s="192">
        <f t="shared" si="67"/>
        <v>100</v>
      </c>
      <c r="O154" s="192">
        <f t="shared" si="64"/>
        <v>100</v>
      </c>
    </row>
    <row r="155" spans="1:15" s="189" customFormat="1" ht="26.25" customHeight="1" x14ac:dyDescent="0.3">
      <c r="A155" s="190" t="s">
        <v>783</v>
      </c>
      <c r="B155" s="209" t="s">
        <v>63</v>
      </c>
      <c r="C155" s="191" t="s">
        <v>120</v>
      </c>
      <c r="D155" s="192"/>
      <c r="E155" s="192"/>
      <c r="F155" s="192"/>
      <c r="G155" s="192">
        <f t="shared" si="81"/>
        <v>111.69999999999999</v>
      </c>
      <c r="H155" s="212">
        <v>1.1000000000000001</v>
      </c>
      <c r="I155" s="212">
        <v>110.6</v>
      </c>
      <c r="J155" s="192">
        <f t="shared" si="82"/>
        <v>0</v>
      </c>
      <c r="K155" s="212">
        <v>0</v>
      </c>
      <c r="L155" s="212">
        <v>0</v>
      </c>
      <c r="M155" s="192">
        <f t="shared" si="65"/>
        <v>0</v>
      </c>
      <c r="N155" s="192">
        <f t="shared" si="67"/>
        <v>0</v>
      </c>
      <c r="O155" s="192">
        <f t="shared" si="64"/>
        <v>0</v>
      </c>
    </row>
    <row r="156" spans="1:15" s="189" customFormat="1" ht="24.75" customHeight="1" x14ac:dyDescent="0.3">
      <c r="A156" s="190" t="s">
        <v>699</v>
      </c>
      <c r="B156" s="209" t="s">
        <v>63</v>
      </c>
      <c r="C156" s="191" t="s">
        <v>120</v>
      </c>
      <c r="D156" s="192"/>
      <c r="E156" s="192"/>
      <c r="F156" s="192"/>
      <c r="G156" s="192">
        <f t="shared" si="81"/>
        <v>18.600000000000001</v>
      </c>
      <c r="H156" s="212">
        <v>2.2999999999999998</v>
      </c>
      <c r="I156" s="212">
        <v>16.3</v>
      </c>
      <c r="J156" s="192">
        <f t="shared" si="82"/>
        <v>18.5</v>
      </c>
      <c r="K156" s="212">
        <v>2.2999999999999998</v>
      </c>
      <c r="L156" s="212">
        <v>16.2</v>
      </c>
      <c r="M156" s="192">
        <f t="shared" si="65"/>
        <v>99.462365591397841</v>
      </c>
      <c r="N156" s="192">
        <f t="shared" si="67"/>
        <v>100</v>
      </c>
      <c r="O156" s="192">
        <f t="shared" si="64"/>
        <v>99.386503067484654</v>
      </c>
    </row>
    <row r="157" spans="1:15" s="189" customFormat="1" ht="24.75" customHeight="1" x14ac:dyDescent="0.3">
      <c r="A157" s="190" t="s">
        <v>46</v>
      </c>
      <c r="B157" s="209" t="s">
        <v>63</v>
      </c>
      <c r="C157" s="191" t="s">
        <v>120</v>
      </c>
      <c r="D157" s="192"/>
      <c r="E157" s="192"/>
      <c r="F157" s="192"/>
      <c r="G157" s="192">
        <f t="shared" si="81"/>
        <v>283.8</v>
      </c>
      <c r="H157" s="212">
        <v>21.6</v>
      </c>
      <c r="I157" s="212">
        <v>262.2</v>
      </c>
      <c r="J157" s="192">
        <f t="shared" si="82"/>
        <v>280.8</v>
      </c>
      <c r="K157" s="212">
        <v>19.8</v>
      </c>
      <c r="L157" s="212">
        <v>261</v>
      </c>
      <c r="M157" s="192">
        <f t="shared" si="65"/>
        <v>98.942917547568712</v>
      </c>
      <c r="N157" s="192">
        <f t="shared" si="67"/>
        <v>91.666666666666657</v>
      </c>
      <c r="O157" s="192">
        <f t="shared" si="64"/>
        <v>99.54233409610984</v>
      </c>
    </row>
    <row r="158" spans="1:15" s="189" customFormat="1" ht="24.75" customHeight="1" x14ac:dyDescent="0.3">
      <c r="A158" s="190" t="s">
        <v>782</v>
      </c>
      <c r="B158" s="209" t="s">
        <v>63</v>
      </c>
      <c r="C158" s="191" t="s">
        <v>120</v>
      </c>
      <c r="D158" s="192"/>
      <c r="E158" s="192"/>
      <c r="F158" s="192"/>
      <c r="G158" s="192">
        <f t="shared" si="81"/>
        <v>7.5</v>
      </c>
      <c r="H158" s="212">
        <v>0.1</v>
      </c>
      <c r="I158" s="212">
        <v>7.4</v>
      </c>
      <c r="J158" s="192">
        <f t="shared" si="82"/>
        <v>0</v>
      </c>
      <c r="K158" s="212">
        <v>0</v>
      </c>
      <c r="L158" s="212">
        <v>0</v>
      </c>
      <c r="M158" s="192">
        <f t="shared" si="65"/>
        <v>0</v>
      </c>
      <c r="N158" s="192">
        <f t="shared" si="67"/>
        <v>0</v>
      </c>
      <c r="O158" s="192">
        <f t="shared" si="64"/>
        <v>0</v>
      </c>
    </row>
    <row r="159" spans="1:15" s="189" customFormat="1" ht="24.75" customHeight="1" x14ac:dyDescent="0.3">
      <c r="A159" s="190" t="s">
        <v>793</v>
      </c>
      <c r="B159" s="209" t="s">
        <v>63</v>
      </c>
      <c r="C159" s="191" t="s">
        <v>120</v>
      </c>
      <c r="D159" s="192"/>
      <c r="E159" s="192"/>
      <c r="F159" s="192"/>
      <c r="G159" s="192">
        <f t="shared" si="81"/>
        <v>94</v>
      </c>
      <c r="H159" s="212">
        <v>18.8</v>
      </c>
      <c r="I159" s="212">
        <v>75.2</v>
      </c>
      <c r="J159" s="192">
        <f t="shared" si="82"/>
        <v>0</v>
      </c>
      <c r="K159" s="212">
        <v>0</v>
      </c>
      <c r="L159" s="212">
        <v>0</v>
      </c>
      <c r="M159" s="192">
        <f t="shared" si="65"/>
        <v>0</v>
      </c>
      <c r="N159" s="192">
        <f t="shared" si="67"/>
        <v>0</v>
      </c>
      <c r="O159" s="192">
        <f t="shared" si="64"/>
        <v>0</v>
      </c>
    </row>
    <row r="160" spans="1:15" s="189" customFormat="1" ht="24.75" customHeight="1" x14ac:dyDescent="0.3">
      <c r="A160" s="190" t="s">
        <v>784</v>
      </c>
      <c r="B160" s="209" t="s">
        <v>63</v>
      </c>
      <c r="C160" s="191" t="s">
        <v>120</v>
      </c>
      <c r="D160" s="192"/>
      <c r="E160" s="192"/>
      <c r="F160" s="192"/>
      <c r="G160" s="192">
        <f t="shared" si="81"/>
        <v>35.200000000000003</v>
      </c>
      <c r="H160" s="212">
        <v>6.2</v>
      </c>
      <c r="I160" s="212">
        <v>29</v>
      </c>
      <c r="J160" s="192">
        <f t="shared" si="82"/>
        <v>30</v>
      </c>
      <c r="K160" s="212">
        <v>5.4</v>
      </c>
      <c r="L160" s="212">
        <v>24.6</v>
      </c>
      <c r="M160" s="192">
        <f t="shared" si="65"/>
        <v>85.22727272727272</v>
      </c>
      <c r="N160" s="192">
        <f t="shared" si="67"/>
        <v>87.096774193548384</v>
      </c>
      <c r="O160" s="192">
        <f t="shared" si="64"/>
        <v>84.827586206896555</v>
      </c>
    </row>
    <row r="161" spans="1:15" s="189" customFormat="1" ht="24.75" customHeight="1" x14ac:dyDescent="0.3">
      <c r="A161" s="190" t="s">
        <v>168</v>
      </c>
      <c r="B161" s="209" t="s">
        <v>63</v>
      </c>
      <c r="C161" s="191" t="s">
        <v>120</v>
      </c>
      <c r="D161" s="192"/>
      <c r="E161" s="192"/>
      <c r="F161" s="192"/>
      <c r="G161" s="192">
        <f t="shared" si="81"/>
        <v>204.7</v>
      </c>
      <c r="H161" s="212">
        <v>2</v>
      </c>
      <c r="I161" s="212">
        <v>202.7</v>
      </c>
      <c r="J161" s="192">
        <f t="shared" si="82"/>
        <v>0</v>
      </c>
      <c r="K161" s="212">
        <v>0</v>
      </c>
      <c r="L161" s="212">
        <v>0</v>
      </c>
      <c r="M161" s="192">
        <f t="shared" si="65"/>
        <v>0</v>
      </c>
      <c r="N161" s="192">
        <f t="shared" si="67"/>
        <v>0</v>
      </c>
      <c r="O161" s="192">
        <f t="shared" si="64"/>
        <v>0</v>
      </c>
    </row>
    <row r="162" spans="1:15" s="189" customFormat="1" ht="27" customHeight="1" x14ac:dyDescent="0.3">
      <c r="A162" s="190" t="s">
        <v>169</v>
      </c>
      <c r="B162" s="209" t="s">
        <v>63</v>
      </c>
      <c r="C162" s="191" t="s">
        <v>120</v>
      </c>
      <c r="D162" s="192"/>
      <c r="E162" s="192"/>
      <c r="F162" s="192"/>
      <c r="G162" s="192">
        <f t="shared" si="81"/>
        <v>174.2</v>
      </c>
      <c r="H162" s="212">
        <v>1.7</v>
      </c>
      <c r="I162" s="212">
        <v>172.5</v>
      </c>
      <c r="J162" s="192">
        <f t="shared" si="82"/>
        <v>174.2</v>
      </c>
      <c r="K162" s="212">
        <v>1.7</v>
      </c>
      <c r="L162" s="212">
        <v>172.5</v>
      </c>
      <c r="M162" s="192">
        <f t="shared" si="65"/>
        <v>100</v>
      </c>
      <c r="N162" s="192">
        <f t="shared" si="67"/>
        <v>100</v>
      </c>
      <c r="O162" s="192">
        <f t="shared" si="64"/>
        <v>100</v>
      </c>
    </row>
    <row r="163" spans="1:15" s="189" customFormat="1" ht="24" customHeight="1" x14ac:dyDescent="0.3">
      <c r="A163" s="190" t="s">
        <v>545</v>
      </c>
      <c r="B163" s="209" t="s">
        <v>63</v>
      </c>
      <c r="C163" s="191" t="s">
        <v>120</v>
      </c>
      <c r="D163" s="192"/>
      <c r="E163" s="192"/>
      <c r="F163" s="192"/>
      <c r="G163" s="192">
        <f t="shared" si="81"/>
        <v>193.6</v>
      </c>
      <c r="H163" s="212">
        <v>1.9</v>
      </c>
      <c r="I163" s="212">
        <v>191.7</v>
      </c>
      <c r="J163" s="192">
        <f t="shared" si="82"/>
        <v>193.6</v>
      </c>
      <c r="K163" s="212">
        <v>1.9</v>
      </c>
      <c r="L163" s="212">
        <v>191.7</v>
      </c>
      <c r="M163" s="192">
        <f t="shared" si="65"/>
        <v>100</v>
      </c>
      <c r="N163" s="192">
        <f t="shared" ref="N163:N169" si="83">SUM(K163/H163*100)</f>
        <v>100</v>
      </c>
      <c r="O163" s="192">
        <f t="shared" ref="O163:O169" si="84">SUM(L163/I163*100)</f>
        <v>100</v>
      </c>
    </row>
    <row r="164" spans="1:15" s="189" customFormat="1" ht="21" customHeight="1" x14ac:dyDescent="0.3">
      <c r="A164" s="190" t="s">
        <v>166</v>
      </c>
      <c r="B164" s="209" t="s">
        <v>63</v>
      </c>
      <c r="C164" s="191" t="s">
        <v>120</v>
      </c>
      <c r="D164" s="192"/>
      <c r="E164" s="192"/>
      <c r="F164" s="192"/>
      <c r="G164" s="192">
        <f t="shared" si="81"/>
        <v>224.1</v>
      </c>
      <c r="H164" s="212">
        <v>2.2000000000000002</v>
      </c>
      <c r="I164" s="212">
        <v>221.9</v>
      </c>
      <c r="J164" s="192">
        <f t="shared" si="82"/>
        <v>224.1</v>
      </c>
      <c r="K164" s="212">
        <v>2.2000000000000002</v>
      </c>
      <c r="L164" s="212">
        <v>221.9</v>
      </c>
      <c r="M164" s="192">
        <f t="shared" si="65"/>
        <v>100</v>
      </c>
      <c r="N164" s="192">
        <f t="shared" si="83"/>
        <v>100</v>
      </c>
      <c r="O164" s="192">
        <f t="shared" si="84"/>
        <v>100</v>
      </c>
    </row>
    <row r="165" spans="1:15" s="189" customFormat="1" ht="21" customHeight="1" x14ac:dyDescent="0.3">
      <c r="A165" s="190" t="s">
        <v>711</v>
      </c>
      <c r="B165" s="209" t="s">
        <v>63</v>
      </c>
      <c r="C165" s="191" t="s">
        <v>120</v>
      </c>
      <c r="D165" s="192"/>
      <c r="E165" s="192"/>
      <c r="F165" s="192"/>
      <c r="G165" s="192">
        <f t="shared" si="81"/>
        <v>224.1</v>
      </c>
      <c r="H165" s="212">
        <v>2.2000000000000002</v>
      </c>
      <c r="I165" s="212">
        <v>221.9</v>
      </c>
      <c r="J165" s="192">
        <f t="shared" si="82"/>
        <v>224.1</v>
      </c>
      <c r="K165" s="212">
        <v>2.2000000000000002</v>
      </c>
      <c r="L165" s="212">
        <v>221.9</v>
      </c>
      <c r="M165" s="192">
        <f t="shared" ref="M165:M169" si="85">SUM(J165/G165*100)</f>
        <v>100</v>
      </c>
      <c r="N165" s="192">
        <f t="shared" si="83"/>
        <v>100</v>
      </c>
      <c r="O165" s="192">
        <f t="shared" si="84"/>
        <v>100</v>
      </c>
    </row>
    <row r="166" spans="1:15" s="189" customFormat="1" ht="22.5" customHeight="1" x14ac:dyDescent="0.3">
      <c r="A166" s="190" t="s">
        <v>666</v>
      </c>
      <c r="B166" s="209" t="s">
        <v>63</v>
      </c>
      <c r="C166" s="191" t="s">
        <v>120</v>
      </c>
      <c r="D166" s="192"/>
      <c r="E166" s="192"/>
      <c r="F166" s="192"/>
      <c r="G166" s="192">
        <f t="shared" si="81"/>
        <v>1140.5</v>
      </c>
      <c r="H166" s="212">
        <v>11.4</v>
      </c>
      <c r="I166" s="212">
        <v>1129.0999999999999</v>
      </c>
      <c r="J166" s="192">
        <f t="shared" si="82"/>
        <v>543.29999999999995</v>
      </c>
      <c r="K166" s="212">
        <v>0</v>
      </c>
      <c r="L166" s="212">
        <v>543.29999999999995</v>
      </c>
      <c r="M166" s="192">
        <f t="shared" si="85"/>
        <v>47.637001315212622</v>
      </c>
      <c r="N166" s="192">
        <f t="shared" si="83"/>
        <v>0</v>
      </c>
      <c r="O166" s="192">
        <f t="shared" si="84"/>
        <v>48.117970064653264</v>
      </c>
    </row>
    <row r="167" spans="1:15" s="189" customFormat="1" ht="21.75" customHeight="1" x14ac:dyDescent="0.3">
      <c r="A167" s="190" t="s">
        <v>538</v>
      </c>
      <c r="B167" s="209" t="s">
        <v>63</v>
      </c>
      <c r="C167" s="191" t="s">
        <v>120</v>
      </c>
      <c r="D167" s="192"/>
      <c r="E167" s="192"/>
      <c r="F167" s="192"/>
      <c r="G167" s="192">
        <f t="shared" ref="G167:G169" si="86">SUM(H167:I167)</f>
        <v>11.4</v>
      </c>
      <c r="H167" s="192">
        <v>1.5</v>
      </c>
      <c r="I167" s="192">
        <v>9.9</v>
      </c>
      <c r="J167" s="192">
        <f t="shared" si="82"/>
        <v>0</v>
      </c>
      <c r="K167" s="192">
        <v>0</v>
      </c>
      <c r="L167" s="192">
        <v>0</v>
      </c>
      <c r="M167" s="192">
        <f t="shared" si="85"/>
        <v>0</v>
      </c>
      <c r="N167" s="192">
        <f t="shared" si="83"/>
        <v>0</v>
      </c>
      <c r="O167" s="192">
        <f t="shared" si="84"/>
        <v>0</v>
      </c>
    </row>
    <row r="168" spans="1:15" s="189" customFormat="1" ht="18.75" customHeight="1" x14ac:dyDescent="0.3">
      <c r="A168" s="190" t="s">
        <v>159</v>
      </c>
      <c r="B168" s="209" t="s">
        <v>63</v>
      </c>
      <c r="C168" s="191" t="s">
        <v>120</v>
      </c>
      <c r="D168" s="192"/>
      <c r="E168" s="192"/>
      <c r="F168" s="192"/>
      <c r="G168" s="192">
        <f t="shared" si="86"/>
        <v>99.1</v>
      </c>
      <c r="H168" s="192">
        <v>19.600000000000001</v>
      </c>
      <c r="I168" s="192">
        <v>79.5</v>
      </c>
      <c r="J168" s="192">
        <f t="shared" si="82"/>
        <v>79.5</v>
      </c>
      <c r="K168" s="192">
        <v>0</v>
      </c>
      <c r="L168" s="192">
        <v>79.5</v>
      </c>
      <c r="M168" s="192">
        <f t="shared" si="85"/>
        <v>80.221997981836537</v>
      </c>
      <c r="N168" s="192">
        <f t="shared" si="83"/>
        <v>0</v>
      </c>
      <c r="O168" s="192">
        <f t="shared" si="84"/>
        <v>100</v>
      </c>
    </row>
    <row r="169" spans="1:15" s="189" customFormat="1" ht="18.75" customHeight="1" x14ac:dyDescent="0.3">
      <c r="A169" s="190" t="s">
        <v>559</v>
      </c>
      <c r="B169" s="209" t="s">
        <v>63</v>
      </c>
      <c r="C169" s="191" t="s">
        <v>120</v>
      </c>
      <c r="D169" s="192"/>
      <c r="E169" s="192"/>
      <c r="F169" s="192"/>
      <c r="G169" s="192">
        <f t="shared" si="86"/>
        <v>512.9</v>
      </c>
      <c r="H169" s="192">
        <v>20.399999999999999</v>
      </c>
      <c r="I169" s="192">
        <v>492.5</v>
      </c>
      <c r="J169" s="192">
        <f t="shared" si="82"/>
        <v>80.300000000000011</v>
      </c>
      <c r="K169" s="192">
        <v>16.100000000000001</v>
      </c>
      <c r="L169" s="192">
        <v>64.2</v>
      </c>
      <c r="M169" s="192">
        <f t="shared" si="85"/>
        <v>15.656073308637165</v>
      </c>
      <c r="N169" s="192">
        <f t="shared" si="83"/>
        <v>78.921568627450995</v>
      </c>
      <c r="O169" s="192">
        <f t="shared" si="84"/>
        <v>13.035532994923859</v>
      </c>
    </row>
    <row r="170" spans="1:15" s="184" customFormat="1" ht="17.25" customHeight="1" x14ac:dyDescent="0.3">
      <c r="A170" s="213" t="s">
        <v>121</v>
      </c>
      <c r="B170" s="181" t="s">
        <v>65</v>
      </c>
      <c r="C170" s="181" t="s">
        <v>58</v>
      </c>
      <c r="D170" s="182">
        <f t="shared" si="79"/>
        <v>171168.7</v>
      </c>
      <c r="E170" s="183">
        <f>SUM(E171+E198+E210)</f>
        <v>149452</v>
      </c>
      <c r="F170" s="183">
        <f>SUM(F171+F198+F210)</f>
        <v>21716.7</v>
      </c>
      <c r="G170" s="182">
        <f t="shared" si="59"/>
        <v>401229.5</v>
      </c>
      <c r="H170" s="183">
        <f t="shared" ref="H170" si="87">SUM(H171+H198+H210+H218)</f>
        <v>180135.6</v>
      </c>
      <c r="I170" s="183">
        <f t="shared" ref="I170" si="88">SUM(I171+I198+I210+I218)</f>
        <v>221093.9</v>
      </c>
      <c r="J170" s="182">
        <f t="shared" si="82"/>
        <v>108463</v>
      </c>
      <c r="K170" s="183">
        <f t="shared" ref="K170:L170" si="89">SUM(K171+K198+K210+K218)</f>
        <v>73640.399999999994</v>
      </c>
      <c r="L170" s="183">
        <f t="shared" si="89"/>
        <v>34822.6</v>
      </c>
      <c r="M170" s="182">
        <f t="shared" ref="M170:M219" si="90">SUM(J170/G170*100)</f>
        <v>27.032658366346439</v>
      </c>
      <c r="N170" s="182">
        <f t="shared" ref="N170:N217" si="91">SUM(K170/H170*100)</f>
        <v>40.880536662380997</v>
      </c>
      <c r="O170" s="182">
        <f t="shared" ref="O170:O219" si="92">SUM(L170/I170*100)</f>
        <v>15.750140551141392</v>
      </c>
    </row>
    <row r="171" spans="1:15" s="193" customFormat="1" ht="23.25" customHeight="1" x14ac:dyDescent="0.3">
      <c r="A171" s="214" t="s">
        <v>122</v>
      </c>
      <c r="B171" s="186" t="s">
        <v>65</v>
      </c>
      <c r="C171" s="186" t="s">
        <v>57</v>
      </c>
      <c r="D171" s="187">
        <f t="shared" si="79"/>
        <v>7500</v>
      </c>
      <c r="E171" s="188">
        <f>SUM(E179+E180+E183+E184+E189+E190+E191)</f>
        <v>7500</v>
      </c>
      <c r="F171" s="188">
        <f>SUM(F179+F180+F183+F184+F189+F190+F191)</f>
        <v>0</v>
      </c>
      <c r="G171" s="187">
        <f>SUM(H171:I171)</f>
        <v>223333.10000000003</v>
      </c>
      <c r="H171" s="188">
        <f>SUM(H172:H195)</f>
        <v>83722.10000000002</v>
      </c>
      <c r="I171" s="188">
        <f t="shared" ref="I171" si="93">SUM(I172:I195)</f>
        <v>139611</v>
      </c>
      <c r="J171" s="187">
        <f>SUM(K171:L171)</f>
        <v>41869.1</v>
      </c>
      <c r="K171" s="188">
        <f>SUM(K172:K195)</f>
        <v>28756</v>
      </c>
      <c r="L171" s="188">
        <f t="shared" ref="L171" si="94">SUM(L172:L195)</f>
        <v>13113.1</v>
      </c>
      <c r="M171" s="187">
        <f t="shared" si="90"/>
        <v>18.747377795767843</v>
      </c>
      <c r="N171" s="187">
        <f t="shared" si="91"/>
        <v>34.346964541023212</v>
      </c>
      <c r="O171" s="187">
        <f t="shared" si="92"/>
        <v>9.3925980044552375</v>
      </c>
    </row>
    <row r="172" spans="1:15" s="189" customFormat="1" ht="63" customHeight="1" x14ac:dyDescent="0.3">
      <c r="A172" s="190" t="s">
        <v>595</v>
      </c>
      <c r="B172" s="191" t="s">
        <v>65</v>
      </c>
      <c r="C172" s="191" t="s">
        <v>57</v>
      </c>
      <c r="D172" s="192"/>
      <c r="E172" s="196"/>
      <c r="F172" s="196"/>
      <c r="G172" s="192">
        <f>SUM(H172:I172)</f>
        <v>65917.2</v>
      </c>
      <c r="H172" s="199">
        <v>65917.2</v>
      </c>
      <c r="I172" s="196"/>
      <c r="J172" s="192">
        <f>SUM(K172:L172)</f>
        <v>24600</v>
      </c>
      <c r="K172" s="199">
        <v>24600</v>
      </c>
      <c r="L172" s="196"/>
      <c r="M172" s="192">
        <f t="shared" si="90"/>
        <v>37.31954633995376</v>
      </c>
      <c r="N172" s="192">
        <f t="shared" si="91"/>
        <v>37.31954633995376</v>
      </c>
      <c r="O172" s="192"/>
    </row>
    <row r="173" spans="1:15" s="189" customFormat="1" ht="84" customHeight="1" x14ac:dyDescent="0.3">
      <c r="A173" s="190" t="s">
        <v>596</v>
      </c>
      <c r="B173" s="191" t="s">
        <v>65</v>
      </c>
      <c r="C173" s="191" t="s">
        <v>57</v>
      </c>
      <c r="D173" s="192"/>
      <c r="E173" s="196"/>
      <c r="F173" s="196"/>
      <c r="G173" s="192">
        <f>SUM(H173:I173)</f>
        <v>105555.6</v>
      </c>
      <c r="H173" s="199">
        <v>10555.6</v>
      </c>
      <c r="I173" s="199">
        <v>95000</v>
      </c>
      <c r="J173" s="192">
        <f>SUM(K173:L173)</f>
        <v>0</v>
      </c>
      <c r="K173" s="199">
        <v>0</v>
      </c>
      <c r="L173" s="199">
        <v>0</v>
      </c>
      <c r="M173" s="192">
        <f t="shared" si="90"/>
        <v>0</v>
      </c>
      <c r="N173" s="192">
        <f t="shared" si="91"/>
        <v>0</v>
      </c>
      <c r="O173" s="192">
        <f t="shared" si="92"/>
        <v>0</v>
      </c>
    </row>
    <row r="174" spans="1:15" s="189" customFormat="1" ht="42" customHeight="1" x14ac:dyDescent="0.3">
      <c r="A174" s="190" t="s">
        <v>613</v>
      </c>
      <c r="B174" s="191" t="s">
        <v>65</v>
      </c>
      <c r="C174" s="191" t="s">
        <v>57</v>
      </c>
      <c r="D174" s="192"/>
      <c r="E174" s="196"/>
      <c r="F174" s="196"/>
      <c r="G174" s="192">
        <f>SUM(H174:I174)</f>
        <v>32293.899999999998</v>
      </c>
      <c r="H174" s="199">
        <v>523.29999999999995</v>
      </c>
      <c r="I174" s="199">
        <v>31770.6</v>
      </c>
      <c r="J174" s="192">
        <f>SUM(K174:L174)</f>
        <v>2755.4</v>
      </c>
      <c r="K174" s="199">
        <v>28.9</v>
      </c>
      <c r="L174" s="199">
        <v>2726.5</v>
      </c>
      <c r="M174" s="192">
        <f t="shared" si="90"/>
        <v>8.5322615106877784</v>
      </c>
      <c r="N174" s="192">
        <f t="shared" si="91"/>
        <v>5.5226447544429584</v>
      </c>
      <c r="O174" s="192">
        <f t="shared" si="92"/>
        <v>8.5818335190396144</v>
      </c>
    </row>
    <row r="175" spans="1:15" s="189" customFormat="1" ht="42" customHeight="1" x14ac:dyDescent="0.3">
      <c r="A175" s="190" t="s">
        <v>609</v>
      </c>
      <c r="B175" s="191" t="s">
        <v>65</v>
      </c>
      <c r="C175" s="191" t="s">
        <v>57</v>
      </c>
      <c r="D175" s="192"/>
      <c r="E175" s="196"/>
      <c r="F175" s="196"/>
      <c r="G175" s="192">
        <f t="shared" si="59"/>
        <v>0</v>
      </c>
      <c r="H175" s="199"/>
      <c r="I175" s="199"/>
      <c r="J175" s="192">
        <f t="shared" ref="J175:J186" si="95">SUM(K175:L175)</f>
        <v>0</v>
      </c>
      <c r="K175" s="199"/>
      <c r="L175" s="199"/>
      <c r="M175" s="192"/>
      <c r="N175" s="192"/>
      <c r="O175" s="192"/>
    </row>
    <row r="176" spans="1:15" s="189" customFormat="1" ht="39" customHeight="1" x14ac:dyDescent="0.3">
      <c r="A176" s="190" t="s">
        <v>689</v>
      </c>
      <c r="B176" s="191" t="s">
        <v>65</v>
      </c>
      <c r="C176" s="191" t="s">
        <v>57</v>
      </c>
      <c r="D176" s="192"/>
      <c r="E176" s="196"/>
      <c r="F176" s="196"/>
      <c r="G176" s="192">
        <f t="shared" si="59"/>
        <v>13841.5</v>
      </c>
      <c r="H176" s="199">
        <v>1001.1</v>
      </c>
      <c r="I176" s="199">
        <v>12840.4</v>
      </c>
      <c r="J176" s="192">
        <f t="shared" si="95"/>
        <v>10933.2</v>
      </c>
      <c r="K176" s="199">
        <v>546.6</v>
      </c>
      <c r="L176" s="199">
        <v>10386.6</v>
      </c>
      <c r="M176" s="192">
        <f t="shared" si="90"/>
        <v>78.988548928945562</v>
      </c>
      <c r="N176" s="192">
        <f t="shared" si="91"/>
        <v>54.599940065927477</v>
      </c>
      <c r="O176" s="192">
        <f t="shared" si="92"/>
        <v>80.89000342668453</v>
      </c>
    </row>
    <row r="177" spans="1:15" s="189" customFormat="1" ht="37.5" x14ac:dyDescent="0.3">
      <c r="A177" s="190" t="s">
        <v>607</v>
      </c>
      <c r="B177" s="209" t="s">
        <v>65</v>
      </c>
      <c r="C177" s="209" t="s">
        <v>57</v>
      </c>
      <c r="D177" s="192"/>
      <c r="E177" s="192"/>
      <c r="F177" s="192"/>
      <c r="G177" s="192">
        <f t="shared" si="59"/>
        <v>0</v>
      </c>
      <c r="H177" s="192">
        <v>0</v>
      </c>
      <c r="I177" s="192"/>
      <c r="J177" s="192">
        <f t="shared" si="95"/>
        <v>0</v>
      </c>
      <c r="K177" s="192"/>
      <c r="L177" s="192"/>
      <c r="M177" s="192"/>
      <c r="N177" s="192"/>
      <c r="O177" s="192"/>
    </row>
    <row r="178" spans="1:15" s="189" customFormat="1" ht="59.25" customHeight="1" x14ac:dyDescent="0.3">
      <c r="A178" s="190" t="s">
        <v>688</v>
      </c>
      <c r="B178" s="191" t="s">
        <v>65</v>
      </c>
      <c r="C178" s="191" t="s">
        <v>57</v>
      </c>
      <c r="D178" s="192"/>
      <c r="E178" s="196"/>
      <c r="F178" s="196"/>
      <c r="G178" s="192">
        <f t="shared" si="59"/>
        <v>0</v>
      </c>
      <c r="H178" s="199">
        <v>0</v>
      </c>
      <c r="I178" s="199"/>
      <c r="J178" s="192">
        <f t="shared" si="95"/>
        <v>0</v>
      </c>
      <c r="K178" s="199"/>
      <c r="L178" s="199"/>
      <c r="M178" s="192"/>
      <c r="N178" s="192"/>
      <c r="O178" s="192"/>
    </row>
    <row r="179" spans="1:15" s="189" customFormat="1" ht="57" customHeight="1" x14ac:dyDescent="0.3">
      <c r="A179" s="190" t="s">
        <v>639</v>
      </c>
      <c r="B179" s="209" t="s">
        <v>65</v>
      </c>
      <c r="C179" s="191" t="s">
        <v>57</v>
      </c>
      <c r="D179" s="192">
        <f t="shared" si="79"/>
        <v>7500</v>
      </c>
      <c r="E179" s="192">
        <v>7500</v>
      </c>
      <c r="F179" s="192"/>
      <c r="G179" s="192">
        <f t="shared" si="59"/>
        <v>5017.6000000000004</v>
      </c>
      <c r="H179" s="192">
        <v>5017.6000000000004</v>
      </c>
      <c r="I179" s="192"/>
      <c r="J179" s="192">
        <f t="shared" si="95"/>
        <v>3580.5</v>
      </c>
      <c r="K179" s="192">
        <v>3580.5</v>
      </c>
      <c r="L179" s="192"/>
      <c r="M179" s="192">
        <f t="shared" si="90"/>
        <v>71.358816964285708</v>
      </c>
      <c r="N179" s="192">
        <f t="shared" si="91"/>
        <v>71.358816964285708</v>
      </c>
      <c r="O179" s="192"/>
    </row>
    <row r="180" spans="1:15" s="189" customFormat="1" ht="14.25" hidden="1" customHeight="1" x14ac:dyDescent="0.3">
      <c r="A180" s="190" t="s">
        <v>123</v>
      </c>
      <c r="B180" s="209" t="s">
        <v>65</v>
      </c>
      <c r="C180" s="191" t="s">
        <v>57</v>
      </c>
      <c r="D180" s="192">
        <f t="shared" si="79"/>
        <v>0</v>
      </c>
      <c r="E180" s="199">
        <f>SUM(E181+E182)</f>
        <v>0</v>
      </c>
      <c r="F180" s="199">
        <f>SUM(F181+F182)</f>
        <v>0</v>
      </c>
      <c r="G180" s="192">
        <f t="shared" si="59"/>
        <v>0</v>
      </c>
      <c r="H180" s="199">
        <f>SUM(H181+H182)</f>
        <v>0</v>
      </c>
      <c r="I180" s="199">
        <f>SUM(I181+I182)</f>
        <v>0</v>
      </c>
      <c r="J180" s="192">
        <f t="shared" si="95"/>
        <v>0</v>
      </c>
      <c r="K180" s="199"/>
      <c r="L180" s="199"/>
      <c r="M180" s="192" t="e">
        <f t="shared" si="90"/>
        <v>#DIV/0!</v>
      </c>
      <c r="N180" s="192" t="e">
        <f t="shared" si="91"/>
        <v>#DIV/0!</v>
      </c>
      <c r="O180" s="192"/>
    </row>
    <row r="181" spans="1:15" s="189" customFormat="1" ht="18" hidden="1" customHeight="1" x14ac:dyDescent="0.3">
      <c r="A181" s="190" t="s">
        <v>116</v>
      </c>
      <c r="B181" s="209" t="s">
        <v>65</v>
      </c>
      <c r="C181" s="191" t="s">
        <v>57</v>
      </c>
      <c r="D181" s="192">
        <f t="shared" si="79"/>
        <v>0</v>
      </c>
      <c r="E181" s="192"/>
      <c r="F181" s="192"/>
      <c r="G181" s="192">
        <f t="shared" si="59"/>
        <v>0</v>
      </c>
      <c r="H181" s="192"/>
      <c r="I181" s="192"/>
      <c r="J181" s="192">
        <f t="shared" si="95"/>
        <v>0</v>
      </c>
      <c r="K181" s="192"/>
      <c r="L181" s="192"/>
      <c r="M181" s="192" t="e">
        <f t="shared" si="90"/>
        <v>#DIV/0!</v>
      </c>
      <c r="N181" s="192" t="e">
        <f t="shared" si="91"/>
        <v>#DIV/0!</v>
      </c>
      <c r="O181" s="192"/>
    </row>
    <row r="182" spans="1:15" s="189" customFormat="1" ht="0.75" hidden="1" customHeight="1" x14ac:dyDescent="0.3">
      <c r="A182" s="190" t="s">
        <v>277</v>
      </c>
      <c r="B182" s="209" t="s">
        <v>65</v>
      </c>
      <c r="C182" s="191" t="s">
        <v>57</v>
      </c>
      <c r="D182" s="192">
        <f t="shared" si="79"/>
        <v>0</v>
      </c>
      <c r="E182" s="192"/>
      <c r="F182" s="192"/>
      <c r="G182" s="192">
        <f t="shared" si="59"/>
        <v>0</v>
      </c>
      <c r="H182" s="192"/>
      <c r="I182" s="192"/>
      <c r="J182" s="192">
        <f t="shared" si="95"/>
        <v>0</v>
      </c>
      <c r="K182" s="192"/>
      <c r="L182" s="192"/>
      <c r="M182" s="192" t="e">
        <f t="shared" si="90"/>
        <v>#DIV/0!</v>
      </c>
      <c r="N182" s="192" t="e">
        <f t="shared" si="91"/>
        <v>#DIV/0!</v>
      </c>
      <c r="O182" s="192"/>
    </row>
    <row r="183" spans="1:15" s="189" customFormat="1" ht="28.5" hidden="1" customHeight="1" x14ac:dyDescent="0.3">
      <c r="A183" s="215" t="s">
        <v>278</v>
      </c>
      <c r="B183" s="209" t="s">
        <v>65</v>
      </c>
      <c r="C183" s="191" t="s">
        <v>57</v>
      </c>
      <c r="D183" s="192">
        <f t="shared" si="79"/>
        <v>0</v>
      </c>
      <c r="E183" s="192"/>
      <c r="F183" s="192"/>
      <c r="G183" s="192">
        <f t="shared" si="59"/>
        <v>0</v>
      </c>
      <c r="H183" s="192"/>
      <c r="I183" s="192"/>
      <c r="J183" s="192">
        <f t="shared" si="95"/>
        <v>0</v>
      </c>
      <c r="K183" s="192"/>
      <c r="L183" s="192"/>
      <c r="M183" s="192" t="e">
        <f t="shared" si="90"/>
        <v>#DIV/0!</v>
      </c>
      <c r="N183" s="192" t="e">
        <f t="shared" si="91"/>
        <v>#DIV/0!</v>
      </c>
      <c r="O183" s="192"/>
    </row>
    <row r="184" spans="1:15" s="189" customFormat="1" ht="26.25" hidden="1" customHeight="1" x14ac:dyDescent="0.3">
      <c r="A184" s="215" t="s">
        <v>124</v>
      </c>
      <c r="B184" s="209" t="s">
        <v>65</v>
      </c>
      <c r="C184" s="191" t="s">
        <v>57</v>
      </c>
      <c r="D184" s="192">
        <f t="shared" si="79"/>
        <v>0</v>
      </c>
      <c r="E184" s="192"/>
      <c r="F184" s="192"/>
      <c r="G184" s="192">
        <f t="shared" si="59"/>
        <v>0</v>
      </c>
      <c r="H184" s="192"/>
      <c r="I184" s="192"/>
      <c r="J184" s="192">
        <f t="shared" si="95"/>
        <v>0</v>
      </c>
      <c r="K184" s="192"/>
      <c r="L184" s="192"/>
      <c r="M184" s="192" t="e">
        <f t="shared" si="90"/>
        <v>#DIV/0!</v>
      </c>
      <c r="N184" s="192" t="e">
        <f t="shared" si="91"/>
        <v>#DIV/0!</v>
      </c>
      <c r="O184" s="192"/>
    </row>
    <row r="185" spans="1:15" s="189" customFormat="1" ht="1.5" hidden="1" customHeight="1" x14ac:dyDescent="0.3">
      <c r="A185" s="215" t="s">
        <v>181</v>
      </c>
      <c r="B185" s="209" t="s">
        <v>65</v>
      </c>
      <c r="C185" s="191" t="s">
        <v>57</v>
      </c>
      <c r="D185" s="192">
        <f t="shared" si="79"/>
        <v>0</v>
      </c>
      <c r="E185" s="192"/>
      <c r="F185" s="192"/>
      <c r="G185" s="192">
        <f t="shared" si="59"/>
        <v>0</v>
      </c>
      <c r="H185" s="192"/>
      <c r="I185" s="192"/>
      <c r="J185" s="192">
        <f t="shared" si="95"/>
        <v>0</v>
      </c>
      <c r="K185" s="192"/>
      <c r="L185" s="192"/>
      <c r="M185" s="192" t="e">
        <f t="shared" si="90"/>
        <v>#DIV/0!</v>
      </c>
      <c r="N185" s="192" t="e">
        <f t="shared" si="91"/>
        <v>#DIV/0!</v>
      </c>
      <c r="O185" s="192"/>
    </row>
    <row r="186" spans="1:15" s="189" customFormat="1" ht="27" hidden="1" customHeight="1" x14ac:dyDescent="0.3">
      <c r="A186" s="215" t="s">
        <v>180</v>
      </c>
      <c r="B186" s="209" t="s">
        <v>65</v>
      </c>
      <c r="C186" s="191" t="s">
        <v>57</v>
      </c>
      <c r="D186" s="192">
        <f t="shared" si="79"/>
        <v>0</v>
      </c>
      <c r="E186" s="192"/>
      <c r="F186" s="192"/>
      <c r="G186" s="192">
        <f t="shared" si="59"/>
        <v>0</v>
      </c>
      <c r="H186" s="192"/>
      <c r="I186" s="192"/>
      <c r="J186" s="192">
        <f t="shared" si="95"/>
        <v>0</v>
      </c>
      <c r="K186" s="192"/>
      <c r="L186" s="192"/>
      <c r="M186" s="192" t="e">
        <f t="shared" si="90"/>
        <v>#DIV/0!</v>
      </c>
      <c r="N186" s="192" t="e">
        <f t="shared" si="91"/>
        <v>#DIV/0!</v>
      </c>
      <c r="O186" s="192"/>
    </row>
    <row r="187" spans="1:15" s="189" customFormat="1" ht="27" hidden="1" customHeight="1" x14ac:dyDescent="0.3">
      <c r="A187" s="215" t="s">
        <v>44</v>
      </c>
      <c r="B187" s="209" t="s">
        <v>65</v>
      </c>
      <c r="C187" s="191" t="s">
        <v>57</v>
      </c>
      <c r="D187" s="192">
        <f t="shared" si="79"/>
        <v>0</v>
      </c>
      <c r="E187" s="192"/>
      <c r="F187" s="192"/>
      <c r="G187" s="192">
        <f t="shared" ref="G187:G251" si="96">SUM(H187:I187)</f>
        <v>0</v>
      </c>
      <c r="H187" s="192"/>
      <c r="I187" s="192"/>
      <c r="J187" s="192">
        <f t="shared" ref="J187:J209" si="97">SUM(K187:L187)</f>
        <v>0</v>
      </c>
      <c r="K187" s="192"/>
      <c r="L187" s="192"/>
      <c r="M187" s="192" t="e">
        <f t="shared" si="90"/>
        <v>#DIV/0!</v>
      </c>
      <c r="N187" s="192" t="e">
        <f t="shared" si="91"/>
        <v>#DIV/0!</v>
      </c>
      <c r="O187" s="192"/>
    </row>
    <row r="188" spans="1:15" s="189" customFormat="1" ht="27" hidden="1" customHeight="1" x14ac:dyDescent="0.3">
      <c r="A188" s="215" t="s">
        <v>45</v>
      </c>
      <c r="B188" s="209" t="s">
        <v>65</v>
      </c>
      <c r="C188" s="191" t="s">
        <v>57</v>
      </c>
      <c r="D188" s="192">
        <f t="shared" si="79"/>
        <v>0</v>
      </c>
      <c r="E188" s="192"/>
      <c r="F188" s="192"/>
      <c r="G188" s="192">
        <f t="shared" si="96"/>
        <v>0</v>
      </c>
      <c r="H188" s="192"/>
      <c r="I188" s="192"/>
      <c r="J188" s="192">
        <f t="shared" si="97"/>
        <v>0</v>
      </c>
      <c r="K188" s="192"/>
      <c r="L188" s="192"/>
      <c r="M188" s="192" t="e">
        <f t="shared" si="90"/>
        <v>#DIV/0!</v>
      </c>
      <c r="N188" s="192" t="e">
        <f t="shared" si="91"/>
        <v>#DIV/0!</v>
      </c>
      <c r="O188" s="192"/>
    </row>
    <row r="189" spans="1:15" s="189" customFormat="1" ht="42" hidden="1" customHeight="1" x14ac:dyDescent="0.3">
      <c r="A189" s="190" t="s">
        <v>1</v>
      </c>
      <c r="B189" s="209" t="s">
        <v>65</v>
      </c>
      <c r="C189" s="191" t="s">
        <v>57</v>
      </c>
      <c r="D189" s="192">
        <f t="shared" si="79"/>
        <v>0</v>
      </c>
      <c r="E189" s="192"/>
      <c r="F189" s="192"/>
      <c r="G189" s="192">
        <f t="shared" si="96"/>
        <v>0</v>
      </c>
      <c r="H189" s="192"/>
      <c r="I189" s="192"/>
      <c r="J189" s="192">
        <f t="shared" si="97"/>
        <v>0</v>
      </c>
      <c r="K189" s="192"/>
      <c r="L189" s="192"/>
      <c r="M189" s="192" t="e">
        <f t="shared" si="90"/>
        <v>#DIV/0!</v>
      </c>
      <c r="N189" s="192" t="e">
        <f t="shared" si="91"/>
        <v>#DIV/0!</v>
      </c>
      <c r="O189" s="192"/>
    </row>
    <row r="190" spans="1:15" s="189" customFormat="1" ht="37.5" hidden="1" x14ac:dyDescent="0.3">
      <c r="A190" s="190" t="s">
        <v>125</v>
      </c>
      <c r="B190" s="209" t="s">
        <v>65</v>
      </c>
      <c r="C190" s="191" t="s">
        <v>57</v>
      </c>
      <c r="D190" s="192">
        <f t="shared" si="79"/>
        <v>0</v>
      </c>
      <c r="E190" s="192"/>
      <c r="F190" s="192"/>
      <c r="G190" s="192">
        <f t="shared" si="96"/>
        <v>0</v>
      </c>
      <c r="H190" s="192"/>
      <c r="I190" s="192"/>
      <c r="J190" s="192">
        <f t="shared" si="97"/>
        <v>0</v>
      </c>
      <c r="K190" s="192"/>
      <c r="L190" s="192"/>
      <c r="M190" s="192" t="e">
        <f t="shared" si="90"/>
        <v>#DIV/0!</v>
      </c>
      <c r="N190" s="192" t="e">
        <f t="shared" si="91"/>
        <v>#DIV/0!</v>
      </c>
      <c r="O190" s="192"/>
    </row>
    <row r="191" spans="1:15" s="189" customFormat="1" ht="37.5" hidden="1" x14ac:dyDescent="0.3">
      <c r="A191" s="190" t="s">
        <v>126</v>
      </c>
      <c r="B191" s="209" t="s">
        <v>65</v>
      </c>
      <c r="C191" s="191" t="s">
        <v>57</v>
      </c>
      <c r="D191" s="192">
        <f t="shared" si="79"/>
        <v>0</v>
      </c>
      <c r="E191" s="192"/>
      <c r="F191" s="192"/>
      <c r="G191" s="192">
        <f t="shared" si="96"/>
        <v>0</v>
      </c>
      <c r="H191" s="192"/>
      <c r="I191" s="192"/>
      <c r="J191" s="192">
        <f t="shared" si="97"/>
        <v>0</v>
      </c>
      <c r="K191" s="192"/>
      <c r="L191" s="192"/>
      <c r="M191" s="192" t="e">
        <f t="shared" si="90"/>
        <v>#DIV/0!</v>
      </c>
      <c r="N191" s="192" t="e">
        <f t="shared" si="91"/>
        <v>#DIV/0!</v>
      </c>
      <c r="O191" s="192"/>
    </row>
    <row r="192" spans="1:15" s="189" customFormat="1" ht="37.5" hidden="1" x14ac:dyDescent="0.3">
      <c r="A192" s="190" t="s">
        <v>127</v>
      </c>
      <c r="B192" s="209" t="s">
        <v>65</v>
      </c>
      <c r="C192" s="191" t="s">
        <v>57</v>
      </c>
      <c r="D192" s="192">
        <f t="shared" si="79"/>
        <v>0</v>
      </c>
      <c r="E192" s="192"/>
      <c r="F192" s="192"/>
      <c r="G192" s="192">
        <f t="shared" si="96"/>
        <v>0</v>
      </c>
      <c r="H192" s="192"/>
      <c r="I192" s="192"/>
      <c r="J192" s="192">
        <f t="shared" si="97"/>
        <v>0</v>
      </c>
      <c r="K192" s="192"/>
      <c r="L192" s="192"/>
      <c r="M192" s="192" t="e">
        <f t="shared" si="90"/>
        <v>#DIV/0!</v>
      </c>
      <c r="N192" s="192" t="e">
        <f t="shared" si="91"/>
        <v>#DIV/0!</v>
      </c>
      <c r="O192" s="192"/>
    </row>
    <row r="193" spans="1:15" s="189" customFormat="1" ht="29.25" hidden="1" customHeight="1" x14ac:dyDescent="0.3">
      <c r="A193" s="190" t="s">
        <v>13</v>
      </c>
      <c r="B193" s="209" t="s">
        <v>65</v>
      </c>
      <c r="C193" s="191" t="s">
        <v>57</v>
      </c>
      <c r="D193" s="192">
        <f t="shared" si="79"/>
        <v>0</v>
      </c>
      <c r="E193" s="192"/>
      <c r="F193" s="192"/>
      <c r="G193" s="192">
        <f t="shared" si="96"/>
        <v>0</v>
      </c>
      <c r="H193" s="192"/>
      <c r="I193" s="192"/>
      <c r="J193" s="192">
        <f t="shared" si="97"/>
        <v>0</v>
      </c>
      <c r="K193" s="192"/>
      <c r="L193" s="192"/>
      <c r="M193" s="192" t="e">
        <f t="shared" si="90"/>
        <v>#DIV/0!</v>
      </c>
      <c r="N193" s="192" t="e">
        <f t="shared" si="91"/>
        <v>#DIV/0!</v>
      </c>
      <c r="O193" s="192"/>
    </row>
    <row r="194" spans="1:15" s="189" customFormat="1" ht="40.5" customHeight="1" x14ac:dyDescent="0.3">
      <c r="A194" s="190" t="s">
        <v>672</v>
      </c>
      <c r="B194" s="209" t="s">
        <v>65</v>
      </c>
      <c r="C194" s="191" t="s">
        <v>57</v>
      </c>
      <c r="D194" s="192">
        <f t="shared" si="79"/>
        <v>0</v>
      </c>
      <c r="E194" s="192"/>
      <c r="F194" s="192"/>
      <c r="G194" s="192">
        <f t="shared" si="96"/>
        <v>0</v>
      </c>
      <c r="H194" s="192">
        <v>0</v>
      </c>
      <c r="I194" s="192"/>
      <c r="J194" s="192">
        <f t="shared" si="97"/>
        <v>0</v>
      </c>
      <c r="K194" s="192"/>
      <c r="L194" s="192"/>
      <c r="M194" s="192"/>
      <c r="N194" s="192"/>
      <c r="O194" s="192"/>
    </row>
    <row r="195" spans="1:15" s="189" customFormat="1" ht="32.25" customHeight="1" x14ac:dyDescent="0.3">
      <c r="A195" s="190" t="s">
        <v>670</v>
      </c>
      <c r="B195" s="209" t="s">
        <v>65</v>
      </c>
      <c r="C195" s="191" t="s">
        <v>57</v>
      </c>
      <c r="D195" s="192">
        <f t="shared" si="79"/>
        <v>0</v>
      </c>
      <c r="E195" s="199">
        <f>E196+E197</f>
        <v>0</v>
      </c>
      <c r="F195" s="199">
        <f>F196+F197</f>
        <v>0</v>
      </c>
      <c r="G195" s="192">
        <f t="shared" si="96"/>
        <v>707.3</v>
      </c>
      <c r="H195" s="199">
        <v>707.3</v>
      </c>
      <c r="I195" s="199">
        <f>I196+I197</f>
        <v>0</v>
      </c>
      <c r="J195" s="192">
        <f t="shared" si="97"/>
        <v>0</v>
      </c>
      <c r="K195" s="199"/>
      <c r="L195" s="199"/>
      <c r="M195" s="192">
        <f t="shared" si="90"/>
        <v>0</v>
      </c>
      <c r="N195" s="192">
        <f t="shared" si="91"/>
        <v>0</v>
      </c>
      <c r="O195" s="192"/>
    </row>
    <row r="196" spans="1:15" s="189" customFormat="1" ht="23.25" hidden="1" customHeight="1" x14ac:dyDescent="0.3">
      <c r="A196" s="190" t="s">
        <v>127</v>
      </c>
      <c r="B196" s="209" t="s">
        <v>65</v>
      </c>
      <c r="C196" s="191" t="s">
        <v>57</v>
      </c>
      <c r="D196" s="192">
        <f t="shared" si="79"/>
        <v>0</v>
      </c>
      <c r="E196" s="192"/>
      <c r="F196" s="192"/>
      <c r="G196" s="192">
        <f t="shared" si="96"/>
        <v>0</v>
      </c>
      <c r="H196" s="192"/>
      <c r="I196" s="192"/>
      <c r="J196" s="192">
        <f t="shared" si="97"/>
        <v>0</v>
      </c>
      <c r="K196" s="192"/>
      <c r="L196" s="192"/>
      <c r="M196" s="192" t="e">
        <f t="shared" si="90"/>
        <v>#DIV/0!</v>
      </c>
      <c r="N196" s="192" t="e">
        <f t="shared" si="91"/>
        <v>#DIV/0!</v>
      </c>
      <c r="O196" s="192" t="e">
        <f t="shared" si="92"/>
        <v>#DIV/0!</v>
      </c>
    </row>
    <row r="197" spans="1:15" s="189" customFormat="1" ht="19.5" hidden="1" customHeight="1" x14ac:dyDescent="0.3">
      <c r="A197" s="190" t="s">
        <v>128</v>
      </c>
      <c r="B197" s="209" t="s">
        <v>65</v>
      </c>
      <c r="C197" s="191" t="s">
        <v>57</v>
      </c>
      <c r="D197" s="192">
        <f t="shared" si="79"/>
        <v>0</v>
      </c>
      <c r="E197" s="192"/>
      <c r="F197" s="192"/>
      <c r="G197" s="192">
        <f t="shared" si="96"/>
        <v>0</v>
      </c>
      <c r="H197" s="192"/>
      <c r="I197" s="192"/>
      <c r="J197" s="192">
        <f t="shared" si="97"/>
        <v>0</v>
      </c>
      <c r="K197" s="192"/>
      <c r="L197" s="192"/>
      <c r="M197" s="192" t="e">
        <f t="shared" si="90"/>
        <v>#DIV/0!</v>
      </c>
      <c r="N197" s="192" t="e">
        <f t="shared" si="91"/>
        <v>#DIV/0!</v>
      </c>
      <c r="O197" s="192" t="e">
        <f t="shared" si="92"/>
        <v>#DIV/0!</v>
      </c>
    </row>
    <row r="198" spans="1:15" s="189" customFormat="1" ht="18" customHeight="1" x14ac:dyDescent="0.3">
      <c r="A198" s="185" t="s">
        <v>129</v>
      </c>
      <c r="B198" s="210" t="s">
        <v>65</v>
      </c>
      <c r="C198" s="210" t="s">
        <v>59</v>
      </c>
      <c r="D198" s="187">
        <f t="shared" si="79"/>
        <v>62170.7</v>
      </c>
      <c r="E198" s="187">
        <f>SUM(E199+E200+E201+E203+E204+E205+E206+E207+E208+E209)</f>
        <v>40454</v>
      </c>
      <c r="F198" s="187">
        <f>SUM(F199+F200+F201+F203+F204+F205+F206+F207+F208+F209)</f>
        <v>21716.7</v>
      </c>
      <c r="G198" s="187">
        <f t="shared" si="96"/>
        <v>123496.5</v>
      </c>
      <c r="H198" s="187">
        <f t="shared" ref="H198:I198" si="98">SUM(H199+H200+H201+H203+H204+H205+H206+H207+H208+H209)</f>
        <v>51089.100000000006</v>
      </c>
      <c r="I198" s="187">
        <f t="shared" si="98"/>
        <v>72407.399999999994</v>
      </c>
      <c r="J198" s="187">
        <f t="shared" si="97"/>
        <v>41452.300000000003</v>
      </c>
      <c r="K198" s="187">
        <f t="shared" ref="K198:L198" si="99">SUM(K199+K200+K201+K203+K204+K205+K206+K207+K208+K209)</f>
        <v>22775.399999999998</v>
      </c>
      <c r="L198" s="187">
        <f t="shared" si="99"/>
        <v>18676.900000000001</v>
      </c>
      <c r="M198" s="187">
        <f t="shared" si="90"/>
        <v>33.565566635491692</v>
      </c>
      <c r="N198" s="187">
        <f t="shared" si="91"/>
        <v>44.579763589493638</v>
      </c>
      <c r="O198" s="187">
        <f t="shared" si="92"/>
        <v>25.794186782013995</v>
      </c>
    </row>
    <row r="199" spans="1:15" s="189" customFormat="1" ht="0.75" hidden="1" customHeight="1" x14ac:dyDescent="0.3">
      <c r="A199" s="190" t="s">
        <v>233</v>
      </c>
      <c r="B199" s="209" t="s">
        <v>65</v>
      </c>
      <c r="C199" s="209" t="s">
        <v>59</v>
      </c>
      <c r="D199" s="192">
        <f t="shared" si="79"/>
        <v>0</v>
      </c>
      <c r="E199" s="192"/>
      <c r="F199" s="202"/>
      <c r="G199" s="192">
        <f t="shared" si="96"/>
        <v>0</v>
      </c>
      <c r="H199" s="192"/>
      <c r="I199" s="202"/>
      <c r="J199" s="192">
        <f t="shared" si="97"/>
        <v>0</v>
      </c>
      <c r="K199" s="192"/>
      <c r="L199" s="202"/>
      <c r="M199" s="192" t="e">
        <f t="shared" si="90"/>
        <v>#DIV/0!</v>
      </c>
      <c r="N199" s="192" t="e">
        <f t="shared" si="91"/>
        <v>#DIV/0!</v>
      </c>
      <c r="O199" s="192" t="e">
        <f t="shared" si="92"/>
        <v>#DIV/0!</v>
      </c>
    </row>
    <row r="200" spans="1:15" s="189" customFormat="1" ht="39" customHeight="1" x14ac:dyDescent="0.3">
      <c r="A200" s="190" t="s">
        <v>627</v>
      </c>
      <c r="B200" s="209" t="s">
        <v>65</v>
      </c>
      <c r="C200" s="209" t="s">
        <v>59</v>
      </c>
      <c r="D200" s="192">
        <f t="shared" si="79"/>
        <v>31773</v>
      </c>
      <c r="E200" s="192">
        <v>31773</v>
      </c>
      <c r="F200" s="192"/>
      <c r="G200" s="192">
        <f t="shared" si="96"/>
        <v>31773</v>
      </c>
      <c r="H200" s="192">
        <v>31773</v>
      </c>
      <c r="I200" s="192"/>
      <c r="J200" s="192">
        <f t="shared" si="97"/>
        <v>11967.6</v>
      </c>
      <c r="K200" s="192">
        <v>11967.6</v>
      </c>
      <c r="L200" s="192"/>
      <c r="M200" s="192">
        <f t="shared" si="90"/>
        <v>37.665942781607029</v>
      </c>
      <c r="N200" s="192">
        <f t="shared" si="91"/>
        <v>37.665942781607029</v>
      </c>
      <c r="O200" s="192"/>
    </row>
    <row r="201" spans="1:15" s="189" customFormat="1" ht="0.75" hidden="1" customHeight="1" x14ac:dyDescent="0.3">
      <c r="A201" s="190" t="s">
        <v>130</v>
      </c>
      <c r="B201" s="209" t="s">
        <v>65</v>
      </c>
      <c r="C201" s="209" t="s">
        <v>59</v>
      </c>
      <c r="D201" s="192">
        <f t="shared" si="79"/>
        <v>0</v>
      </c>
      <c r="E201" s="192"/>
      <c r="F201" s="192"/>
      <c r="G201" s="192">
        <f t="shared" si="96"/>
        <v>0</v>
      </c>
      <c r="H201" s="192"/>
      <c r="I201" s="192"/>
      <c r="J201" s="192">
        <f t="shared" si="97"/>
        <v>0</v>
      </c>
      <c r="K201" s="192"/>
      <c r="L201" s="192"/>
      <c r="M201" s="192" t="e">
        <f t="shared" si="90"/>
        <v>#DIV/0!</v>
      </c>
      <c r="N201" s="192" t="e">
        <f t="shared" si="91"/>
        <v>#DIV/0!</v>
      </c>
      <c r="O201" s="192" t="e">
        <f t="shared" si="92"/>
        <v>#DIV/0!</v>
      </c>
    </row>
    <row r="202" spans="1:15" s="189" customFormat="1" ht="33" hidden="1" customHeight="1" x14ac:dyDescent="0.3">
      <c r="A202" s="190" t="s">
        <v>48</v>
      </c>
      <c r="B202" s="209"/>
      <c r="C202" s="209"/>
      <c r="D202" s="192">
        <f t="shared" si="79"/>
        <v>0</v>
      </c>
      <c r="E202" s="192"/>
      <c r="F202" s="192"/>
      <c r="G202" s="192">
        <f t="shared" si="96"/>
        <v>0</v>
      </c>
      <c r="H202" s="192"/>
      <c r="I202" s="192"/>
      <c r="J202" s="192">
        <f t="shared" si="97"/>
        <v>0</v>
      </c>
      <c r="K202" s="192"/>
      <c r="L202" s="192"/>
      <c r="M202" s="192" t="e">
        <f t="shared" si="90"/>
        <v>#DIV/0!</v>
      </c>
      <c r="N202" s="192" t="e">
        <f t="shared" si="91"/>
        <v>#DIV/0!</v>
      </c>
      <c r="O202" s="192" t="e">
        <f t="shared" si="92"/>
        <v>#DIV/0!</v>
      </c>
    </row>
    <row r="203" spans="1:15" s="189" customFormat="1" ht="27" customHeight="1" x14ac:dyDescent="0.3">
      <c r="A203" s="190" t="s">
        <v>131</v>
      </c>
      <c r="B203" s="209" t="s">
        <v>65</v>
      </c>
      <c r="C203" s="209" t="s">
        <v>59</v>
      </c>
      <c r="D203" s="192">
        <f t="shared" si="79"/>
        <v>6845</v>
      </c>
      <c r="E203" s="192">
        <v>6845</v>
      </c>
      <c r="F203" s="192"/>
      <c r="G203" s="192">
        <f t="shared" si="96"/>
        <v>6845</v>
      </c>
      <c r="H203" s="192">
        <v>6845</v>
      </c>
      <c r="I203" s="192"/>
      <c r="J203" s="192">
        <f t="shared" si="97"/>
        <v>6845</v>
      </c>
      <c r="K203" s="192">
        <v>6845</v>
      </c>
      <c r="L203" s="192"/>
      <c r="M203" s="192">
        <f t="shared" si="90"/>
        <v>100</v>
      </c>
      <c r="N203" s="192">
        <f t="shared" si="91"/>
        <v>100</v>
      </c>
      <c r="O203" s="192"/>
    </row>
    <row r="204" spans="1:15" s="189" customFormat="1" ht="23.25" customHeight="1" x14ac:dyDescent="0.3">
      <c r="A204" s="190" t="s">
        <v>22</v>
      </c>
      <c r="B204" s="209" t="s">
        <v>65</v>
      </c>
      <c r="C204" s="209" t="s">
        <v>59</v>
      </c>
      <c r="D204" s="192">
        <f t="shared" si="79"/>
        <v>0</v>
      </c>
      <c r="E204" s="192"/>
      <c r="F204" s="192"/>
      <c r="G204" s="192">
        <f t="shared" si="96"/>
        <v>2141.6</v>
      </c>
      <c r="H204" s="192">
        <v>2141.6</v>
      </c>
      <c r="I204" s="192"/>
      <c r="J204" s="192">
        <f t="shared" si="97"/>
        <v>60.7</v>
      </c>
      <c r="K204" s="192">
        <v>60.7</v>
      </c>
      <c r="L204" s="192"/>
      <c r="M204" s="192">
        <f t="shared" si="90"/>
        <v>2.8343294732909978</v>
      </c>
      <c r="N204" s="192">
        <f t="shared" si="91"/>
        <v>2.8343294732909978</v>
      </c>
      <c r="O204" s="192"/>
    </row>
    <row r="205" spans="1:15" s="189" customFormat="1" ht="57.75" customHeight="1" x14ac:dyDescent="0.3">
      <c r="A205" s="190" t="s">
        <v>134</v>
      </c>
      <c r="B205" s="209" t="s">
        <v>65</v>
      </c>
      <c r="C205" s="209" t="s">
        <v>59</v>
      </c>
      <c r="D205" s="192">
        <f t="shared" si="79"/>
        <v>5186.7</v>
      </c>
      <c r="E205" s="192"/>
      <c r="F205" s="192">
        <v>5186.7</v>
      </c>
      <c r="G205" s="192">
        <f t="shared" si="96"/>
        <v>5930.2</v>
      </c>
      <c r="H205" s="192"/>
      <c r="I205" s="192">
        <v>5930.2</v>
      </c>
      <c r="J205" s="192">
        <f t="shared" si="97"/>
        <v>2328.5</v>
      </c>
      <c r="K205" s="192"/>
      <c r="L205" s="192">
        <v>2328.5</v>
      </c>
      <c r="M205" s="192">
        <f t="shared" si="90"/>
        <v>39.265117533978625</v>
      </c>
      <c r="N205" s="192"/>
      <c r="O205" s="192">
        <f t="shared" si="92"/>
        <v>39.265117533978625</v>
      </c>
    </row>
    <row r="206" spans="1:15" s="189" customFormat="1" ht="56.25" x14ac:dyDescent="0.3">
      <c r="A206" s="190" t="s">
        <v>279</v>
      </c>
      <c r="B206" s="209" t="s">
        <v>65</v>
      </c>
      <c r="C206" s="209" t="s">
        <v>59</v>
      </c>
      <c r="D206" s="192">
        <f t="shared" si="79"/>
        <v>18366</v>
      </c>
      <c r="E206" s="192">
        <v>1836</v>
      </c>
      <c r="F206" s="192">
        <v>16530</v>
      </c>
      <c r="G206" s="192">
        <f t="shared" si="96"/>
        <v>62829.899999999994</v>
      </c>
      <c r="H206" s="192">
        <v>8769.2000000000007</v>
      </c>
      <c r="I206" s="192">
        <v>54060.7</v>
      </c>
      <c r="J206" s="192">
        <f t="shared" si="97"/>
        <v>20193.5</v>
      </c>
      <c r="K206" s="192">
        <v>3845.1</v>
      </c>
      <c r="L206" s="192">
        <v>16348.4</v>
      </c>
      <c r="M206" s="192">
        <f t="shared" si="90"/>
        <v>32.13995247485672</v>
      </c>
      <c r="N206" s="192">
        <f t="shared" si="91"/>
        <v>43.847785430826072</v>
      </c>
      <c r="O206" s="192">
        <f t="shared" si="92"/>
        <v>30.24082189094851</v>
      </c>
    </row>
    <row r="207" spans="1:15" s="189" customFormat="1" ht="37.5" hidden="1" x14ac:dyDescent="0.3">
      <c r="A207" s="190" t="s">
        <v>280</v>
      </c>
      <c r="B207" s="209" t="s">
        <v>65</v>
      </c>
      <c r="C207" s="209" t="s">
        <v>59</v>
      </c>
      <c r="D207" s="192">
        <f t="shared" si="79"/>
        <v>0</v>
      </c>
      <c r="E207" s="192"/>
      <c r="F207" s="192"/>
      <c r="G207" s="192">
        <f t="shared" si="96"/>
        <v>0</v>
      </c>
      <c r="H207" s="192"/>
      <c r="I207" s="192"/>
      <c r="J207" s="192">
        <f t="shared" si="97"/>
        <v>0</v>
      </c>
      <c r="K207" s="192"/>
      <c r="L207" s="192"/>
      <c r="M207" s="192" t="e">
        <f t="shared" si="90"/>
        <v>#DIV/0!</v>
      </c>
      <c r="N207" s="192" t="e">
        <f t="shared" si="91"/>
        <v>#DIV/0!</v>
      </c>
      <c r="O207" s="192" t="e">
        <f t="shared" si="92"/>
        <v>#DIV/0!</v>
      </c>
    </row>
    <row r="208" spans="1:15" s="189" customFormat="1" ht="56.25" customHeight="1" x14ac:dyDescent="0.3">
      <c r="A208" s="190" t="s">
        <v>779</v>
      </c>
      <c r="B208" s="209" t="s">
        <v>65</v>
      </c>
      <c r="C208" s="209" t="s">
        <v>59</v>
      </c>
      <c r="D208" s="192">
        <f t="shared" si="79"/>
        <v>0</v>
      </c>
      <c r="E208" s="192"/>
      <c r="F208" s="192"/>
      <c r="G208" s="192">
        <f t="shared" si="96"/>
        <v>12416.5</v>
      </c>
      <c r="H208" s="192"/>
      <c r="I208" s="192">
        <v>12416.5</v>
      </c>
      <c r="J208" s="192">
        <f t="shared" si="97"/>
        <v>0</v>
      </c>
      <c r="K208" s="192"/>
      <c r="L208" s="192">
        <v>0</v>
      </c>
      <c r="M208" s="192">
        <f t="shared" si="90"/>
        <v>0</v>
      </c>
      <c r="N208" s="192"/>
      <c r="O208" s="192">
        <f t="shared" si="92"/>
        <v>0</v>
      </c>
    </row>
    <row r="209" spans="1:15" s="189" customFormat="1" ht="57" customHeight="1" x14ac:dyDescent="0.3">
      <c r="A209" s="190" t="s">
        <v>704</v>
      </c>
      <c r="B209" s="209" t="s">
        <v>65</v>
      </c>
      <c r="C209" s="209" t="s">
        <v>59</v>
      </c>
      <c r="D209" s="192">
        <f t="shared" si="79"/>
        <v>0</v>
      </c>
      <c r="E209" s="192"/>
      <c r="F209" s="192"/>
      <c r="G209" s="192">
        <f t="shared" si="96"/>
        <v>1560.3</v>
      </c>
      <c r="H209" s="192">
        <v>1560.3</v>
      </c>
      <c r="I209" s="192">
        <v>0</v>
      </c>
      <c r="J209" s="192">
        <f t="shared" si="97"/>
        <v>57</v>
      </c>
      <c r="K209" s="192">
        <v>57</v>
      </c>
      <c r="L209" s="192">
        <v>0</v>
      </c>
      <c r="M209" s="192">
        <f t="shared" si="90"/>
        <v>3.653143626225726</v>
      </c>
      <c r="N209" s="192">
        <f t="shared" si="91"/>
        <v>3.653143626225726</v>
      </c>
      <c r="O209" s="192" t="e">
        <f t="shared" si="92"/>
        <v>#DIV/0!</v>
      </c>
    </row>
    <row r="210" spans="1:15" s="193" customFormat="1" ht="29.25" customHeight="1" x14ac:dyDescent="0.3">
      <c r="A210" s="185" t="s">
        <v>135</v>
      </c>
      <c r="B210" s="210" t="s">
        <v>65</v>
      </c>
      <c r="C210" s="210" t="s">
        <v>61</v>
      </c>
      <c r="D210" s="187">
        <f t="shared" si="79"/>
        <v>101498</v>
      </c>
      <c r="E210" s="187">
        <f>SUM(E211+E213+E214+E215+E216+E219)</f>
        <v>101498</v>
      </c>
      <c r="F210" s="187">
        <f>SUM(F211+F213+F214+F215+F216+F219)</f>
        <v>0</v>
      </c>
      <c r="G210" s="187">
        <f>SUM(H210:I210)</f>
        <v>54396.600000000006</v>
      </c>
      <c r="H210" s="187">
        <f>SUM(H211+H212+H217+H216)</f>
        <v>45324.4</v>
      </c>
      <c r="I210" s="187">
        <f t="shared" ref="I210" si="100">SUM(I211+I212+I217+I216)</f>
        <v>9072.2000000000007</v>
      </c>
      <c r="J210" s="187">
        <f>SUM(K210:L210)</f>
        <v>25141.599999999999</v>
      </c>
      <c r="K210" s="187">
        <f>SUM(K211+K212+K217+K216)</f>
        <v>22109</v>
      </c>
      <c r="L210" s="187">
        <f t="shared" ref="L210" si="101">SUM(L211+L212+L217+L216)</f>
        <v>3032.6</v>
      </c>
      <c r="M210" s="197">
        <f t="shared" si="90"/>
        <v>46.219065162160859</v>
      </c>
      <c r="N210" s="197">
        <f t="shared" si="91"/>
        <v>48.77946536523374</v>
      </c>
      <c r="O210" s="197">
        <f t="shared" si="92"/>
        <v>33.427393575979366</v>
      </c>
    </row>
    <row r="211" spans="1:15" s="189" customFormat="1" ht="37.5" x14ac:dyDescent="0.3">
      <c r="A211" s="190" t="s">
        <v>629</v>
      </c>
      <c r="B211" s="209" t="s">
        <v>65</v>
      </c>
      <c r="C211" s="209" t="s">
        <v>61</v>
      </c>
      <c r="D211" s="192">
        <f t="shared" si="79"/>
        <v>30042</v>
      </c>
      <c r="E211" s="192">
        <v>30042</v>
      </c>
      <c r="F211" s="192"/>
      <c r="G211" s="192">
        <f>SUM(H211:I211)</f>
        <v>31386.7</v>
      </c>
      <c r="H211" s="192">
        <v>31386.7</v>
      </c>
      <c r="I211" s="192"/>
      <c r="J211" s="192">
        <f>SUM(K211:L211)</f>
        <v>8991.9</v>
      </c>
      <c r="K211" s="192">
        <v>8991.9</v>
      </c>
      <c r="L211" s="192"/>
      <c r="M211" s="192">
        <f t="shared" si="90"/>
        <v>28.648758869202556</v>
      </c>
      <c r="N211" s="192">
        <f t="shared" si="91"/>
        <v>28.648758869202556</v>
      </c>
      <c r="O211" s="192"/>
    </row>
    <row r="212" spans="1:15" s="189" customFormat="1" ht="18.75" x14ac:dyDescent="0.3">
      <c r="A212" s="190" t="s">
        <v>619</v>
      </c>
      <c r="B212" s="209" t="s">
        <v>65</v>
      </c>
      <c r="C212" s="209" t="s">
        <v>61</v>
      </c>
      <c r="D212" s="192"/>
      <c r="E212" s="192"/>
      <c r="F212" s="192"/>
      <c r="G212" s="192">
        <f>SUM(H212:I212)</f>
        <v>10851.1</v>
      </c>
      <c r="H212" s="192">
        <v>10851.1</v>
      </c>
      <c r="I212" s="192"/>
      <c r="J212" s="192">
        <f>SUM(K212:L212)</f>
        <v>10701.6</v>
      </c>
      <c r="K212" s="192">
        <v>10701.6</v>
      </c>
      <c r="L212" s="192"/>
      <c r="M212" s="192">
        <f t="shared" si="90"/>
        <v>98.62225949442913</v>
      </c>
      <c r="N212" s="192">
        <f t="shared" si="91"/>
        <v>98.62225949442913</v>
      </c>
      <c r="O212" s="192"/>
    </row>
    <row r="213" spans="1:15" s="189" customFormat="1" ht="59.25" customHeight="1" x14ac:dyDescent="0.3">
      <c r="A213" s="190" t="s">
        <v>628</v>
      </c>
      <c r="B213" s="209" t="s">
        <v>65</v>
      </c>
      <c r="C213" s="209" t="s">
        <v>61</v>
      </c>
      <c r="D213" s="192">
        <f t="shared" si="79"/>
        <v>71456</v>
      </c>
      <c r="E213" s="192">
        <v>71456</v>
      </c>
      <c r="F213" s="192"/>
      <c r="G213" s="192">
        <f t="shared" si="96"/>
        <v>0</v>
      </c>
      <c r="H213" s="192"/>
      <c r="I213" s="192"/>
      <c r="J213" s="192">
        <f t="shared" ref="J213:J217" si="102">SUM(K213:L213)</f>
        <v>0</v>
      </c>
      <c r="K213" s="192"/>
      <c r="L213" s="192"/>
      <c r="M213" s="192"/>
      <c r="N213" s="192"/>
      <c r="O213" s="192"/>
    </row>
    <row r="214" spans="1:15" s="189" customFormat="1" ht="16.5" hidden="1" customHeight="1" x14ac:dyDescent="0.3">
      <c r="A214" s="190" t="s">
        <v>136</v>
      </c>
      <c r="B214" s="209" t="s">
        <v>65</v>
      </c>
      <c r="C214" s="209" t="s">
        <v>61</v>
      </c>
      <c r="D214" s="192">
        <f t="shared" si="79"/>
        <v>0</v>
      </c>
      <c r="E214" s="192"/>
      <c r="F214" s="192"/>
      <c r="G214" s="192">
        <f t="shared" si="96"/>
        <v>0</v>
      </c>
      <c r="H214" s="192"/>
      <c r="I214" s="192"/>
      <c r="J214" s="192">
        <f t="shared" si="102"/>
        <v>0</v>
      </c>
      <c r="K214" s="192"/>
      <c r="L214" s="192"/>
      <c r="M214" s="192" t="e">
        <f t="shared" si="90"/>
        <v>#DIV/0!</v>
      </c>
      <c r="N214" s="192" t="e">
        <f t="shared" si="91"/>
        <v>#DIV/0!</v>
      </c>
      <c r="O214" s="192" t="e">
        <f t="shared" si="92"/>
        <v>#DIV/0!</v>
      </c>
    </row>
    <row r="215" spans="1:15" s="189" customFormat="1" ht="16.5" hidden="1" customHeight="1" x14ac:dyDescent="0.3">
      <c r="A215" s="190" t="s">
        <v>137</v>
      </c>
      <c r="B215" s="209" t="s">
        <v>65</v>
      </c>
      <c r="C215" s="209" t="s">
        <v>61</v>
      </c>
      <c r="D215" s="192">
        <f t="shared" si="79"/>
        <v>0</v>
      </c>
      <c r="E215" s="192"/>
      <c r="F215" s="192"/>
      <c r="G215" s="192">
        <f t="shared" si="96"/>
        <v>0</v>
      </c>
      <c r="H215" s="192"/>
      <c r="I215" s="192"/>
      <c r="J215" s="192">
        <f t="shared" si="102"/>
        <v>0</v>
      </c>
      <c r="K215" s="192"/>
      <c r="L215" s="192"/>
      <c r="M215" s="192" t="e">
        <f t="shared" si="90"/>
        <v>#DIV/0!</v>
      </c>
      <c r="N215" s="192" t="e">
        <f t="shared" si="91"/>
        <v>#DIV/0!</v>
      </c>
      <c r="O215" s="192" t="e">
        <f t="shared" si="92"/>
        <v>#DIV/0!</v>
      </c>
    </row>
    <row r="216" spans="1:15" s="189" customFormat="1" ht="43.5" customHeight="1" x14ac:dyDescent="0.3">
      <c r="A216" s="190" t="s">
        <v>609</v>
      </c>
      <c r="B216" s="209" t="s">
        <v>65</v>
      </c>
      <c r="C216" s="209" t="s">
        <v>61</v>
      </c>
      <c r="D216" s="192">
        <f t="shared" si="79"/>
        <v>0</v>
      </c>
      <c r="E216" s="192"/>
      <c r="F216" s="192"/>
      <c r="G216" s="192">
        <f t="shared" si="96"/>
        <v>10080.200000000001</v>
      </c>
      <c r="H216" s="192">
        <v>1008</v>
      </c>
      <c r="I216" s="192">
        <v>9072.2000000000007</v>
      </c>
      <c r="J216" s="192">
        <f t="shared" si="102"/>
        <v>3369.5</v>
      </c>
      <c r="K216" s="192">
        <v>336.9</v>
      </c>
      <c r="L216" s="192">
        <v>3032.6</v>
      </c>
      <c r="M216" s="192">
        <f t="shared" si="90"/>
        <v>33.426916132616412</v>
      </c>
      <c r="N216" s="192">
        <f t="shared" si="91"/>
        <v>33.422619047619044</v>
      </c>
      <c r="O216" s="192">
        <f t="shared" si="92"/>
        <v>33.427393575979366</v>
      </c>
    </row>
    <row r="217" spans="1:15" s="189" customFormat="1" ht="25.5" customHeight="1" x14ac:dyDescent="0.3">
      <c r="A217" s="190" t="s">
        <v>700</v>
      </c>
      <c r="B217" s="209" t="s">
        <v>65</v>
      </c>
      <c r="C217" s="209" t="s">
        <v>61</v>
      </c>
      <c r="D217" s="192">
        <f t="shared" si="79"/>
        <v>0</v>
      </c>
      <c r="E217" s="192"/>
      <c r="F217" s="192"/>
      <c r="G217" s="192">
        <f t="shared" si="96"/>
        <v>2078.6</v>
      </c>
      <c r="H217" s="192">
        <v>2078.6</v>
      </c>
      <c r="I217" s="192"/>
      <c r="J217" s="192">
        <f t="shared" si="102"/>
        <v>2078.6</v>
      </c>
      <c r="K217" s="192">
        <v>2078.6</v>
      </c>
      <c r="L217" s="192"/>
      <c r="M217" s="192">
        <f t="shared" si="90"/>
        <v>100</v>
      </c>
      <c r="N217" s="192">
        <f t="shared" si="91"/>
        <v>100</v>
      </c>
      <c r="O217" s="192"/>
    </row>
    <row r="218" spans="1:15" s="193" customFormat="1" ht="26.25" customHeight="1" x14ac:dyDescent="0.3">
      <c r="A218" s="185" t="s">
        <v>695</v>
      </c>
      <c r="B218" s="210" t="s">
        <v>65</v>
      </c>
      <c r="C218" s="210" t="s">
        <v>65</v>
      </c>
      <c r="D218" s="187">
        <f t="shared" si="79"/>
        <v>0</v>
      </c>
      <c r="E218" s="187"/>
      <c r="F218" s="187"/>
      <c r="G218" s="187">
        <f>SUM(H218:I218)</f>
        <v>3.3</v>
      </c>
      <c r="H218" s="187">
        <f>SUM(H219)</f>
        <v>0</v>
      </c>
      <c r="I218" s="187">
        <f t="shared" ref="I218" si="103">SUM(I219)</f>
        <v>3.3</v>
      </c>
      <c r="J218" s="187">
        <f>SUM(K218:L218)</f>
        <v>0</v>
      </c>
      <c r="K218" s="187">
        <f>SUM(K219)</f>
        <v>0</v>
      </c>
      <c r="L218" s="187">
        <f t="shared" ref="L218" si="104">SUM(L219)</f>
        <v>0</v>
      </c>
      <c r="M218" s="197">
        <f t="shared" si="90"/>
        <v>0</v>
      </c>
      <c r="N218" s="197"/>
      <c r="O218" s="197">
        <f t="shared" si="92"/>
        <v>0</v>
      </c>
    </row>
    <row r="219" spans="1:15" s="189" customFormat="1" ht="39.75" customHeight="1" x14ac:dyDescent="0.3">
      <c r="A219" s="190" t="s">
        <v>696</v>
      </c>
      <c r="B219" s="209" t="s">
        <v>65</v>
      </c>
      <c r="C219" s="209" t="s">
        <v>65</v>
      </c>
      <c r="D219" s="192">
        <f t="shared" si="79"/>
        <v>0</v>
      </c>
      <c r="E219" s="192"/>
      <c r="F219" s="192"/>
      <c r="G219" s="192">
        <f t="shared" si="96"/>
        <v>3.3</v>
      </c>
      <c r="H219" s="192"/>
      <c r="I219" s="192">
        <v>3.3</v>
      </c>
      <c r="J219" s="192">
        <f t="shared" ref="J219:J223" si="105">SUM(K219:L219)</f>
        <v>0</v>
      </c>
      <c r="K219" s="192"/>
      <c r="L219" s="192">
        <v>0</v>
      </c>
      <c r="M219" s="192">
        <f t="shared" si="90"/>
        <v>0</v>
      </c>
      <c r="N219" s="192"/>
      <c r="O219" s="192">
        <f t="shared" si="92"/>
        <v>0</v>
      </c>
    </row>
    <row r="220" spans="1:15" s="184" customFormat="1" ht="42" hidden="1" customHeight="1" x14ac:dyDescent="0.3">
      <c r="A220" s="194" t="s">
        <v>19</v>
      </c>
      <c r="B220" s="211" t="s">
        <v>67</v>
      </c>
      <c r="C220" s="211" t="s">
        <v>58</v>
      </c>
      <c r="D220" s="202">
        <f t="shared" si="79"/>
        <v>0</v>
      </c>
      <c r="E220" s="202">
        <f>E221</f>
        <v>0</v>
      </c>
      <c r="F220" s="202">
        <f>F221</f>
        <v>0</v>
      </c>
      <c r="G220" s="202">
        <f t="shared" si="96"/>
        <v>0</v>
      </c>
      <c r="H220" s="202">
        <f>H221</f>
        <v>0</v>
      </c>
      <c r="I220" s="202">
        <f>I221</f>
        <v>0</v>
      </c>
      <c r="J220" s="202">
        <f t="shared" si="105"/>
        <v>0</v>
      </c>
      <c r="K220" s="202">
        <f>K221</f>
        <v>0</v>
      </c>
      <c r="L220" s="202">
        <f>L221</f>
        <v>0</v>
      </c>
      <c r="M220" s="202"/>
      <c r="N220" s="202"/>
      <c r="O220" s="202"/>
    </row>
    <row r="221" spans="1:15" s="193" customFormat="1" ht="34.5" hidden="1" customHeight="1" x14ac:dyDescent="0.3">
      <c r="A221" s="194" t="s">
        <v>20</v>
      </c>
      <c r="B221" s="211" t="s">
        <v>67</v>
      </c>
      <c r="C221" s="211" t="s">
        <v>65</v>
      </c>
      <c r="D221" s="192">
        <f t="shared" si="79"/>
        <v>0</v>
      </c>
      <c r="E221" s="202"/>
      <c r="F221" s="202"/>
      <c r="G221" s="192">
        <f t="shared" si="96"/>
        <v>0</v>
      </c>
      <c r="H221" s="202"/>
      <c r="I221" s="202"/>
      <c r="J221" s="192">
        <f t="shared" si="105"/>
        <v>0</v>
      </c>
      <c r="K221" s="202"/>
      <c r="L221" s="202"/>
      <c r="M221" s="192"/>
      <c r="N221" s="202"/>
      <c r="O221" s="202"/>
    </row>
    <row r="222" spans="1:15" s="189" customFormat="1" ht="25.5" hidden="1" customHeight="1" x14ac:dyDescent="0.3">
      <c r="A222" s="190" t="s">
        <v>1030</v>
      </c>
      <c r="B222" s="209" t="s">
        <v>67</v>
      </c>
      <c r="C222" s="209" t="s">
        <v>65</v>
      </c>
      <c r="D222" s="192">
        <f t="shared" si="79"/>
        <v>0</v>
      </c>
      <c r="E222" s="192"/>
      <c r="F222" s="192"/>
      <c r="G222" s="192">
        <f t="shared" si="96"/>
        <v>0</v>
      </c>
      <c r="H222" s="192"/>
      <c r="I222" s="192"/>
      <c r="J222" s="192">
        <f t="shared" si="105"/>
        <v>0</v>
      </c>
      <c r="K222" s="192"/>
      <c r="L222" s="192"/>
      <c r="M222" s="192"/>
      <c r="N222" s="192"/>
      <c r="O222" s="192"/>
    </row>
    <row r="223" spans="1:15" s="184" customFormat="1" ht="18" customHeight="1" x14ac:dyDescent="0.3">
      <c r="A223" s="180" t="s">
        <v>138</v>
      </c>
      <c r="B223" s="216" t="s">
        <v>71</v>
      </c>
      <c r="C223" s="216" t="s">
        <v>58</v>
      </c>
      <c r="D223" s="182">
        <f t="shared" si="79"/>
        <v>1475651.3000000003</v>
      </c>
      <c r="E223" s="182">
        <f>SUM(E224+E292+E394+E433)</f>
        <v>752786.00000000012</v>
      </c>
      <c r="F223" s="182">
        <f>SUM(F224+F292+F394+F433)</f>
        <v>722865.3</v>
      </c>
      <c r="G223" s="182">
        <f t="shared" si="96"/>
        <v>1764067.7999999998</v>
      </c>
      <c r="H223" s="182">
        <f>SUM(H224+H292+H394+H433)</f>
        <v>881144.29999999993</v>
      </c>
      <c r="I223" s="182">
        <f>SUM(I224+I292+I394+I433)</f>
        <v>882923.5</v>
      </c>
      <c r="J223" s="182">
        <f t="shared" si="105"/>
        <v>1248355.8999999999</v>
      </c>
      <c r="K223" s="182">
        <f>SUM(K224+K292+K394+K433)</f>
        <v>650452.69999999995</v>
      </c>
      <c r="L223" s="182">
        <f>SUM(L224+L292+L394+L433)</f>
        <v>597903.19999999995</v>
      </c>
      <c r="M223" s="182">
        <f>SUM(J223/G223*100)</f>
        <v>70.765755148413234</v>
      </c>
      <c r="N223" s="182">
        <f t="shared" ref="N223:O224" si="106">SUM(K223/H223*100)</f>
        <v>73.819089563423375</v>
      </c>
      <c r="O223" s="182">
        <f t="shared" si="106"/>
        <v>67.718573579704227</v>
      </c>
    </row>
    <row r="224" spans="1:15" s="189" customFormat="1" ht="21.75" customHeight="1" x14ac:dyDescent="0.3">
      <c r="A224" s="185" t="s">
        <v>139</v>
      </c>
      <c r="B224" s="210" t="s">
        <v>71</v>
      </c>
      <c r="C224" s="210" t="s">
        <v>57</v>
      </c>
      <c r="D224" s="187">
        <f t="shared" si="79"/>
        <v>410363.10000000003</v>
      </c>
      <c r="E224" s="187">
        <f>SUM(E225+E239+E240+E241+E253+E254+E255+E269)</f>
        <v>388435.00000000006</v>
      </c>
      <c r="F224" s="187">
        <f>SUM(F225+F239+F240+F241+F253+F254+F255+F269)</f>
        <v>21928.1</v>
      </c>
      <c r="G224" s="187">
        <f>SUM(H224:I224)</f>
        <v>596639.19999999995</v>
      </c>
      <c r="H224" s="187">
        <f t="shared" ref="H224:I224" si="107">SUM(H225+H239+H240+H241+H253+H254+H255+H269+H282+H288+H289+H283+H252)</f>
        <v>461850.2</v>
      </c>
      <c r="I224" s="187">
        <f t="shared" si="107"/>
        <v>134789</v>
      </c>
      <c r="J224" s="187">
        <f>SUM(K224:L224)</f>
        <v>437118.69999999995</v>
      </c>
      <c r="K224" s="187">
        <f t="shared" ref="K224:L224" si="108">SUM(K225+K239+K240+K241+K253+K254+K255+K269+K282+K288+K289+K283+K252)</f>
        <v>341905.8</v>
      </c>
      <c r="L224" s="187">
        <f t="shared" si="108"/>
        <v>95212.9</v>
      </c>
      <c r="M224" s="187">
        <f>SUM(J224/G224*100)</f>
        <v>73.263489894730355</v>
      </c>
      <c r="N224" s="187">
        <f t="shared" si="106"/>
        <v>74.029587948646551</v>
      </c>
      <c r="O224" s="187">
        <f t="shared" si="106"/>
        <v>70.638479401138071</v>
      </c>
    </row>
    <row r="225" spans="1:15" s="203" customFormat="1" ht="40.5" customHeight="1" x14ac:dyDescent="0.3">
      <c r="A225" s="200" t="s">
        <v>748</v>
      </c>
      <c r="B225" s="211" t="s">
        <v>71</v>
      </c>
      <c r="C225" s="211" t="s">
        <v>57</v>
      </c>
      <c r="D225" s="201">
        <f t="shared" si="79"/>
        <v>360286.60000000003</v>
      </c>
      <c r="E225" s="201">
        <f>SUM(E226+E227+E228+E229+E230+E231+E232+E233+E234+E235+E236+E237+E238)</f>
        <v>360286.60000000003</v>
      </c>
      <c r="F225" s="201">
        <f>SUM(F226+F227+F228+F229+F230+F231+F232+F233+F234+F235+F236+F237+F238)</f>
        <v>0</v>
      </c>
      <c r="G225" s="201">
        <f t="shared" si="96"/>
        <v>390564.80000000005</v>
      </c>
      <c r="H225" s="201">
        <f>SUM(H226+H227+H228+H229+H230+H231+H232+H233+H234+H235+H236+H237+H238)</f>
        <v>390564.80000000005</v>
      </c>
      <c r="I225" s="201">
        <f t="shared" ref="I225" si="109">SUM(I226+I227+I228+I229+I230+I231+I232+I233+I234+I235+I236+I237+I238)</f>
        <v>0</v>
      </c>
      <c r="J225" s="201">
        <f t="shared" ref="J225:J251" si="110">SUM(K225:L225)</f>
        <v>289549.2</v>
      </c>
      <c r="K225" s="201">
        <f>SUM(K226+K227+K228+K229+K230+K231+K232+K233+K234+K235+K236+K237+K238)</f>
        <v>289549.2</v>
      </c>
      <c r="L225" s="201">
        <f t="shared" ref="L225" si="111">SUM(L226+L227+L228+L229+L230+L231+L232+L233+L234+L235+L236+L237+L238)</f>
        <v>0</v>
      </c>
      <c r="M225" s="198">
        <f t="shared" ref="M225:M288" si="112">SUM(J225/G225*100)</f>
        <v>74.13602045038364</v>
      </c>
      <c r="N225" s="198">
        <f t="shared" ref="N225:N288" si="113">SUM(K225/H225*100)</f>
        <v>74.13602045038364</v>
      </c>
      <c r="O225" s="198"/>
    </row>
    <row r="226" spans="1:15" s="189" customFormat="1" ht="15.75" customHeight="1" x14ac:dyDescent="0.3">
      <c r="A226" s="190" t="s">
        <v>154</v>
      </c>
      <c r="B226" s="209" t="s">
        <v>71</v>
      </c>
      <c r="C226" s="209" t="s">
        <v>57</v>
      </c>
      <c r="D226" s="192">
        <f t="shared" si="79"/>
        <v>41361.1</v>
      </c>
      <c r="E226" s="192">
        <v>41361.1</v>
      </c>
      <c r="F226" s="192"/>
      <c r="G226" s="192">
        <f t="shared" si="96"/>
        <v>45121.1</v>
      </c>
      <c r="H226" s="192">
        <v>45121.1</v>
      </c>
      <c r="I226" s="192"/>
      <c r="J226" s="192">
        <f t="shared" si="110"/>
        <v>35137.599999999999</v>
      </c>
      <c r="K226" s="192">
        <v>35137.599999999999</v>
      </c>
      <c r="L226" s="192"/>
      <c r="M226" s="198">
        <f t="shared" si="112"/>
        <v>77.873988001179058</v>
      </c>
      <c r="N226" s="198">
        <f t="shared" si="113"/>
        <v>77.873988001179058</v>
      </c>
      <c r="O226" s="198"/>
    </row>
    <row r="227" spans="1:15" s="189" customFormat="1" ht="15.75" customHeight="1" x14ac:dyDescent="0.3">
      <c r="A227" s="190" t="s">
        <v>155</v>
      </c>
      <c r="B227" s="209" t="s">
        <v>71</v>
      </c>
      <c r="C227" s="209" t="s">
        <v>57</v>
      </c>
      <c r="D227" s="192">
        <f t="shared" si="79"/>
        <v>25766.1</v>
      </c>
      <c r="E227" s="192">
        <v>25766.1</v>
      </c>
      <c r="F227" s="192"/>
      <c r="G227" s="192">
        <f t="shared" si="96"/>
        <v>28447.4</v>
      </c>
      <c r="H227" s="192">
        <v>28447.4</v>
      </c>
      <c r="I227" s="192"/>
      <c r="J227" s="192">
        <f t="shared" si="110"/>
        <v>18891</v>
      </c>
      <c r="K227" s="192">
        <v>18891</v>
      </c>
      <c r="L227" s="192"/>
      <c r="M227" s="198">
        <f t="shared" si="112"/>
        <v>66.40677179636802</v>
      </c>
      <c r="N227" s="198">
        <f t="shared" si="113"/>
        <v>66.40677179636802</v>
      </c>
      <c r="O227" s="198"/>
    </row>
    <row r="228" spans="1:15" s="189" customFormat="1" ht="15.75" customHeight="1" x14ac:dyDescent="0.3">
      <c r="A228" s="190" t="s">
        <v>156</v>
      </c>
      <c r="B228" s="209" t="s">
        <v>71</v>
      </c>
      <c r="C228" s="209" t="s">
        <v>57</v>
      </c>
      <c r="D228" s="192">
        <f t="shared" si="79"/>
        <v>26740.400000000001</v>
      </c>
      <c r="E228" s="192">
        <v>26740.400000000001</v>
      </c>
      <c r="F228" s="192"/>
      <c r="G228" s="192">
        <f t="shared" si="96"/>
        <v>29291.1</v>
      </c>
      <c r="H228" s="192">
        <v>29291.1</v>
      </c>
      <c r="I228" s="192"/>
      <c r="J228" s="192">
        <f t="shared" si="110"/>
        <v>22000.7</v>
      </c>
      <c r="K228" s="192">
        <v>22000.7</v>
      </c>
      <c r="L228" s="192"/>
      <c r="M228" s="198">
        <f t="shared" si="112"/>
        <v>75.110528454035531</v>
      </c>
      <c r="N228" s="198">
        <f t="shared" si="113"/>
        <v>75.110528454035531</v>
      </c>
      <c r="O228" s="198"/>
    </row>
    <row r="229" spans="1:15" s="189" customFormat="1" ht="15.75" customHeight="1" x14ac:dyDescent="0.3">
      <c r="A229" s="190" t="s">
        <v>157</v>
      </c>
      <c r="B229" s="209" t="s">
        <v>71</v>
      </c>
      <c r="C229" s="209" t="s">
        <v>57</v>
      </c>
      <c r="D229" s="192">
        <f t="shared" si="79"/>
        <v>29797.200000000001</v>
      </c>
      <c r="E229" s="192">
        <v>29797.200000000001</v>
      </c>
      <c r="F229" s="192"/>
      <c r="G229" s="192">
        <f t="shared" si="96"/>
        <v>32451.5</v>
      </c>
      <c r="H229" s="192">
        <v>32451.5</v>
      </c>
      <c r="I229" s="192"/>
      <c r="J229" s="192">
        <f t="shared" si="110"/>
        <v>23854.400000000001</v>
      </c>
      <c r="K229" s="192">
        <v>23854.400000000001</v>
      </c>
      <c r="L229" s="192"/>
      <c r="M229" s="198">
        <f t="shared" si="112"/>
        <v>73.507850176417122</v>
      </c>
      <c r="N229" s="198">
        <f t="shared" si="113"/>
        <v>73.507850176417122</v>
      </c>
      <c r="O229" s="198"/>
    </row>
    <row r="230" spans="1:15" s="189" customFormat="1" ht="15.75" customHeight="1" x14ac:dyDescent="0.3">
      <c r="A230" s="190" t="s">
        <v>158</v>
      </c>
      <c r="B230" s="209" t="s">
        <v>71</v>
      </c>
      <c r="C230" s="209" t="s">
        <v>57</v>
      </c>
      <c r="D230" s="192">
        <f t="shared" si="79"/>
        <v>2641.1</v>
      </c>
      <c r="E230" s="192">
        <v>2641.1</v>
      </c>
      <c r="F230" s="192"/>
      <c r="G230" s="192">
        <f t="shared" si="96"/>
        <v>0</v>
      </c>
      <c r="H230" s="192"/>
      <c r="I230" s="192"/>
      <c r="J230" s="192">
        <f t="shared" si="110"/>
        <v>0</v>
      </c>
      <c r="K230" s="192">
        <v>0</v>
      </c>
      <c r="L230" s="192"/>
      <c r="M230" s="198"/>
      <c r="N230" s="198"/>
      <c r="O230" s="198"/>
    </row>
    <row r="231" spans="1:15" s="189" customFormat="1" ht="15.75" customHeight="1" x14ac:dyDescent="0.3">
      <c r="A231" s="190" t="s">
        <v>159</v>
      </c>
      <c r="B231" s="209" t="s">
        <v>71</v>
      </c>
      <c r="C231" s="209" t="s">
        <v>57</v>
      </c>
      <c r="D231" s="192">
        <f t="shared" si="79"/>
        <v>57468</v>
      </c>
      <c r="E231" s="192">
        <v>57468</v>
      </c>
      <c r="F231" s="192"/>
      <c r="G231" s="192">
        <f t="shared" si="96"/>
        <v>62633.599999999999</v>
      </c>
      <c r="H231" s="192">
        <v>62633.599999999999</v>
      </c>
      <c r="I231" s="192"/>
      <c r="J231" s="192">
        <f t="shared" si="110"/>
        <v>45976.5</v>
      </c>
      <c r="K231" s="192">
        <v>45976.5</v>
      </c>
      <c r="L231" s="192"/>
      <c r="M231" s="198">
        <f t="shared" si="112"/>
        <v>73.405488427936447</v>
      </c>
      <c r="N231" s="198">
        <f t="shared" si="113"/>
        <v>73.405488427936447</v>
      </c>
      <c r="O231" s="198"/>
    </row>
    <row r="232" spans="1:15" s="189" customFormat="1" ht="15.75" customHeight="1" x14ac:dyDescent="0.3">
      <c r="A232" s="190" t="s">
        <v>160</v>
      </c>
      <c r="B232" s="209" t="s">
        <v>71</v>
      </c>
      <c r="C232" s="209" t="s">
        <v>57</v>
      </c>
      <c r="D232" s="192">
        <f t="shared" si="79"/>
        <v>28787.7</v>
      </c>
      <c r="E232" s="192">
        <v>28787.7</v>
      </c>
      <c r="F232" s="192"/>
      <c r="G232" s="192">
        <f t="shared" si="96"/>
        <v>31336.799999999999</v>
      </c>
      <c r="H232" s="192">
        <v>31336.799999999999</v>
      </c>
      <c r="I232" s="192"/>
      <c r="J232" s="192">
        <f t="shared" si="110"/>
        <v>22570.799999999999</v>
      </c>
      <c r="K232" s="192">
        <v>22570.799999999999</v>
      </c>
      <c r="L232" s="192"/>
      <c r="M232" s="198">
        <f t="shared" si="112"/>
        <v>72.026499195833651</v>
      </c>
      <c r="N232" s="198">
        <f t="shared" si="113"/>
        <v>72.026499195833651</v>
      </c>
      <c r="O232" s="198"/>
    </row>
    <row r="233" spans="1:15" s="189" customFormat="1" ht="15.75" customHeight="1" x14ac:dyDescent="0.3">
      <c r="A233" s="190" t="s">
        <v>161</v>
      </c>
      <c r="B233" s="209" t="s">
        <v>71</v>
      </c>
      <c r="C233" s="209" t="s">
        <v>57</v>
      </c>
      <c r="D233" s="192">
        <f t="shared" si="79"/>
        <v>36420.5</v>
      </c>
      <c r="E233" s="192">
        <v>36420.5</v>
      </c>
      <c r="F233" s="192"/>
      <c r="G233" s="192">
        <f t="shared" si="96"/>
        <v>39871.800000000003</v>
      </c>
      <c r="H233" s="192">
        <v>39871.800000000003</v>
      </c>
      <c r="I233" s="192"/>
      <c r="J233" s="192">
        <f t="shared" si="110"/>
        <v>29296.6</v>
      </c>
      <c r="K233" s="192">
        <v>29296.6</v>
      </c>
      <c r="L233" s="192"/>
      <c r="M233" s="198">
        <f t="shared" si="112"/>
        <v>73.476993765016871</v>
      </c>
      <c r="N233" s="198">
        <f t="shared" si="113"/>
        <v>73.476993765016871</v>
      </c>
      <c r="O233" s="198"/>
    </row>
    <row r="234" spans="1:15" s="189" customFormat="1" ht="15.75" customHeight="1" x14ac:dyDescent="0.3">
      <c r="A234" s="190" t="s">
        <v>610</v>
      </c>
      <c r="B234" s="209" t="s">
        <v>71</v>
      </c>
      <c r="C234" s="209" t="s">
        <v>57</v>
      </c>
      <c r="D234" s="192">
        <f t="shared" si="79"/>
        <v>29796</v>
      </c>
      <c r="E234" s="192">
        <v>29796</v>
      </c>
      <c r="F234" s="192"/>
      <c r="G234" s="192">
        <f t="shared" si="96"/>
        <v>32635.9</v>
      </c>
      <c r="H234" s="192">
        <v>32635.9</v>
      </c>
      <c r="I234" s="192"/>
      <c r="J234" s="192">
        <f t="shared" si="110"/>
        <v>26726.5</v>
      </c>
      <c r="K234" s="192">
        <v>26726.5</v>
      </c>
      <c r="L234" s="192"/>
      <c r="M234" s="198">
        <f t="shared" si="112"/>
        <v>81.892946111490716</v>
      </c>
      <c r="N234" s="198">
        <f t="shared" si="113"/>
        <v>81.892946111490716</v>
      </c>
      <c r="O234" s="198"/>
    </row>
    <row r="235" spans="1:15" s="189" customFormat="1" ht="15.75" customHeight="1" x14ac:dyDescent="0.3">
      <c r="A235" s="190" t="s">
        <v>162</v>
      </c>
      <c r="B235" s="209" t="s">
        <v>71</v>
      </c>
      <c r="C235" s="209" t="s">
        <v>57</v>
      </c>
      <c r="D235" s="192">
        <f t="shared" si="79"/>
        <v>16990.400000000001</v>
      </c>
      <c r="E235" s="192">
        <v>16990.400000000001</v>
      </c>
      <c r="F235" s="192"/>
      <c r="G235" s="192">
        <f t="shared" si="96"/>
        <v>18677</v>
      </c>
      <c r="H235" s="192">
        <v>18677</v>
      </c>
      <c r="I235" s="192"/>
      <c r="J235" s="192">
        <f t="shared" si="110"/>
        <v>13852</v>
      </c>
      <c r="K235" s="192">
        <v>13852</v>
      </c>
      <c r="L235" s="192"/>
      <c r="M235" s="198">
        <f t="shared" si="112"/>
        <v>74.166086630615197</v>
      </c>
      <c r="N235" s="198">
        <f t="shared" si="113"/>
        <v>74.166086630615197</v>
      </c>
      <c r="O235" s="198"/>
    </row>
    <row r="236" spans="1:15" s="189" customFormat="1" ht="15.75" customHeight="1" x14ac:dyDescent="0.3">
      <c r="A236" s="190" t="s">
        <v>163</v>
      </c>
      <c r="B236" s="209" t="s">
        <v>71</v>
      </c>
      <c r="C236" s="209" t="s">
        <v>57</v>
      </c>
      <c r="D236" s="192">
        <f t="shared" ref="D236:D268" si="114">SUM(E236:F236)</f>
        <v>34375.599999999999</v>
      </c>
      <c r="E236" s="192">
        <v>34375.599999999999</v>
      </c>
      <c r="F236" s="192"/>
      <c r="G236" s="192">
        <f t="shared" si="96"/>
        <v>37313.199999999997</v>
      </c>
      <c r="H236" s="192">
        <v>37313.199999999997</v>
      </c>
      <c r="I236" s="192"/>
      <c r="J236" s="192">
        <f t="shared" si="110"/>
        <v>26416.6</v>
      </c>
      <c r="K236" s="192">
        <v>26416.6</v>
      </c>
      <c r="L236" s="192"/>
      <c r="M236" s="198">
        <f t="shared" si="112"/>
        <v>70.796929772841793</v>
      </c>
      <c r="N236" s="198">
        <f t="shared" si="113"/>
        <v>70.796929772841793</v>
      </c>
      <c r="O236" s="198"/>
    </row>
    <row r="237" spans="1:15" s="189" customFormat="1" ht="15.75" customHeight="1" x14ac:dyDescent="0.3">
      <c r="A237" s="190" t="s">
        <v>164</v>
      </c>
      <c r="B237" s="209" t="s">
        <v>71</v>
      </c>
      <c r="C237" s="209" t="s">
        <v>57</v>
      </c>
      <c r="D237" s="192">
        <f t="shared" si="114"/>
        <v>30142.5</v>
      </c>
      <c r="E237" s="192">
        <v>30142.5</v>
      </c>
      <c r="F237" s="192"/>
      <c r="G237" s="192">
        <f t="shared" si="96"/>
        <v>32785.4</v>
      </c>
      <c r="H237" s="192">
        <v>32785.4</v>
      </c>
      <c r="I237" s="192"/>
      <c r="J237" s="192">
        <f t="shared" si="110"/>
        <v>24826.5</v>
      </c>
      <c r="K237" s="192">
        <v>24826.5</v>
      </c>
      <c r="L237" s="192"/>
      <c r="M237" s="198">
        <f t="shared" si="112"/>
        <v>75.724255308765493</v>
      </c>
      <c r="N237" s="198">
        <f t="shared" si="113"/>
        <v>75.724255308765493</v>
      </c>
      <c r="O237" s="198"/>
    </row>
    <row r="238" spans="1:15" s="189" customFormat="1" ht="18.75" hidden="1" x14ac:dyDescent="0.3">
      <c r="A238" s="190"/>
      <c r="B238" s="209" t="s">
        <v>71</v>
      </c>
      <c r="C238" s="209" t="s">
        <v>57</v>
      </c>
      <c r="D238" s="192">
        <f t="shared" si="114"/>
        <v>0</v>
      </c>
      <c r="E238" s="192"/>
      <c r="F238" s="192"/>
      <c r="G238" s="192">
        <f t="shared" si="96"/>
        <v>0</v>
      </c>
      <c r="H238" s="192"/>
      <c r="I238" s="192"/>
      <c r="J238" s="192">
        <f t="shared" si="110"/>
        <v>0</v>
      </c>
      <c r="K238" s="192"/>
      <c r="L238" s="192"/>
      <c r="M238" s="198" t="e">
        <f t="shared" si="112"/>
        <v>#DIV/0!</v>
      </c>
      <c r="N238" s="198" t="e">
        <f t="shared" si="113"/>
        <v>#DIV/0!</v>
      </c>
      <c r="O238" s="198"/>
    </row>
    <row r="239" spans="1:15" s="189" customFormat="1" ht="37.5" hidden="1" x14ac:dyDescent="0.3">
      <c r="A239" s="190" t="s">
        <v>140</v>
      </c>
      <c r="B239" s="209" t="s">
        <v>71</v>
      </c>
      <c r="C239" s="209" t="s">
        <v>57</v>
      </c>
      <c r="D239" s="192">
        <f t="shared" si="114"/>
        <v>0</v>
      </c>
      <c r="E239" s="192"/>
      <c r="F239" s="192"/>
      <c r="G239" s="192">
        <f t="shared" si="96"/>
        <v>0</v>
      </c>
      <c r="H239" s="192"/>
      <c r="I239" s="192"/>
      <c r="J239" s="192">
        <f t="shared" si="110"/>
        <v>0</v>
      </c>
      <c r="K239" s="192"/>
      <c r="L239" s="192"/>
      <c r="M239" s="198" t="e">
        <f t="shared" si="112"/>
        <v>#DIV/0!</v>
      </c>
      <c r="N239" s="198" t="e">
        <f t="shared" si="113"/>
        <v>#DIV/0!</v>
      </c>
      <c r="O239" s="198"/>
    </row>
    <row r="240" spans="1:15" s="189" customFormat="1" ht="37.5" hidden="1" x14ac:dyDescent="0.3">
      <c r="A240" s="190" t="s">
        <v>281</v>
      </c>
      <c r="B240" s="209" t="s">
        <v>71</v>
      </c>
      <c r="C240" s="191" t="s">
        <v>57</v>
      </c>
      <c r="D240" s="192">
        <f t="shared" si="114"/>
        <v>0</v>
      </c>
      <c r="E240" s="192"/>
      <c r="F240" s="192"/>
      <c r="G240" s="192">
        <f t="shared" si="96"/>
        <v>0</v>
      </c>
      <c r="H240" s="192"/>
      <c r="I240" s="192"/>
      <c r="J240" s="192">
        <f t="shared" si="110"/>
        <v>0</v>
      </c>
      <c r="K240" s="192"/>
      <c r="L240" s="192"/>
      <c r="M240" s="198" t="e">
        <f t="shared" si="112"/>
        <v>#DIV/0!</v>
      </c>
      <c r="N240" s="198" t="e">
        <f t="shared" si="113"/>
        <v>#DIV/0!</v>
      </c>
      <c r="O240" s="198"/>
    </row>
    <row r="241" spans="1:15" s="189" customFormat="1" ht="38.25" hidden="1" customHeight="1" collapsed="1" x14ac:dyDescent="0.3">
      <c r="A241" s="190" t="s">
        <v>1031</v>
      </c>
      <c r="B241" s="209" t="s">
        <v>71</v>
      </c>
      <c r="C241" s="191" t="s">
        <v>57</v>
      </c>
      <c r="D241" s="192">
        <f t="shared" si="114"/>
        <v>0</v>
      </c>
      <c r="E241" s="192"/>
      <c r="F241" s="192"/>
      <c r="G241" s="192">
        <f t="shared" si="96"/>
        <v>0</v>
      </c>
      <c r="H241" s="192"/>
      <c r="I241" s="192"/>
      <c r="J241" s="192">
        <f t="shared" si="110"/>
        <v>0</v>
      </c>
      <c r="K241" s="192"/>
      <c r="L241" s="192"/>
      <c r="M241" s="198" t="e">
        <f t="shared" si="112"/>
        <v>#DIV/0!</v>
      </c>
      <c r="N241" s="198" t="e">
        <f t="shared" si="113"/>
        <v>#DIV/0!</v>
      </c>
      <c r="O241" s="198"/>
    </row>
    <row r="242" spans="1:15" s="189" customFormat="1" ht="18.75" hidden="1" x14ac:dyDescent="0.3">
      <c r="A242" s="190" t="s">
        <v>282</v>
      </c>
      <c r="B242" s="209" t="s">
        <v>71</v>
      </c>
      <c r="C242" s="191" t="s">
        <v>57</v>
      </c>
      <c r="D242" s="192">
        <f t="shared" si="114"/>
        <v>0</v>
      </c>
      <c r="E242" s="192"/>
      <c r="F242" s="192"/>
      <c r="G242" s="192">
        <f t="shared" si="96"/>
        <v>0</v>
      </c>
      <c r="H242" s="192"/>
      <c r="I242" s="192"/>
      <c r="J242" s="192">
        <f t="shared" si="110"/>
        <v>0</v>
      </c>
      <c r="K242" s="192"/>
      <c r="L242" s="192"/>
      <c r="M242" s="198" t="e">
        <f t="shared" si="112"/>
        <v>#DIV/0!</v>
      </c>
      <c r="N242" s="198" t="e">
        <f t="shared" si="113"/>
        <v>#DIV/0!</v>
      </c>
      <c r="O242" s="198"/>
    </row>
    <row r="243" spans="1:15" s="189" customFormat="1" ht="18.75" hidden="1" x14ac:dyDescent="0.3">
      <c r="A243" s="190" t="s">
        <v>97</v>
      </c>
      <c r="B243" s="209" t="s">
        <v>71</v>
      </c>
      <c r="C243" s="191" t="s">
        <v>57</v>
      </c>
      <c r="D243" s="192">
        <f t="shared" si="114"/>
        <v>0</v>
      </c>
      <c r="E243" s="192"/>
      <c r="F243" s="192"/>
      <c r="G243" s="192">
        <f t="shared" si="96"/>
        <v>0</v>
      </c>
      <c r="H243" s="192"/>
      <c r="I243" s="192"/>
      <c r="J243" s="192">
        <f t="shared" si="110"/>
        <v>0</v>
      </c>
      <c r="K243" s="192"/>
      <c r="L243" s="192"/>
      <c r="M243" s="198" t="e">
        <f t="shared" si="112"/>
        <v>#DIV/0!</v>
      </c>
      <c r="N243" s="198" t="e">
        <f t="shared" si="113"/>
        <v>#DIV/0!</v>
      </c>
      <c r="O243" s="198"/>
    </row>
    <row r="244" spans="1:15" s="189" customFormat="1" ht="18.75" hidden="1" x14ac:dyDescent="0.3">
      <c r="A244" s="190" t="s">
        <v>100</v>
      </c>
      <c r="B244" s="209" t="s">
        <v>71</v>
      </c>
      <c r="C244" s="191" t="s">
        <v>57</v>
      </c>
      <c r="D244" s="192">
        <f t="shared" si="114"/>
        <v>0</v>
      </c>
      <c r="E244" s="192"/>
      <c r="F244" s="192"/>
      <c r="G244" s="192">
        <f t="shared" si="96"/>
        <v>0</v>
      </c>
      <c r="H244" s="192"/>
      <c r="I244" s="192"/>
      <c r="J244" s="192">
        <f t="shared" si="110"/>
        <v>0</v>
      </c>
      <c r="K244" s="192"/>
      <c r="L244" s="192"/>
      <c r="M244" s="198" t="e">
        <f t="shared" si="112"/>
        <v>#DIV/0!</v>
      </c>
      <c r="N244" s="198" t="e">
        <f t="shared" si="113"/>
        <v>#DIV/0!</v>
      </c>
      <c r="O244" s="198"/>
    </row>
    <row r="245" spans="1:15" s="189" customFormat="1" ht="18.75" hidden="1" x14ac:dyDescent="0.3">
      <c r="A245" s="190" t="s">
        <v>98</v>
      </c>
      <c r="B245" s="209" t="s">
        <v>71</v>
      </c>
      <c r="C245" s="191" t="s">
        <v>57</v>
      </c>
      <c r="D245" s="192">
        <f t="shared" si="114"/>
        <v>0</v>
      </c>
      <c r="E245" s="192"/>
      <c r="F245" s="192"/>
      <c r="G245" s="192">
        <f t="shared" si="96"/>
        <v>0</v>
      </c>
      <c r="H245" s="192"/>
      <c r="I245" s="192"/>
      <c r="J245" s="192">
        <f t="shared" si="110"/>
        <v>0</v>
      </c>
      <c r="K245" s="192"/>
      <c r="L245" s="192"/>
      <c r="M245" s="198" t="e">
        <f t="shared" si="112"/>
        <v>#DIV/0!</v>
      </c>
      <c r="N245" s="198" t="e">
        <f t="shared" si="113"/>
        <v>#DIV/0!</v>
      </c>
      <c r="O245" s="198"/>
    </row>
    <row r="246" spans="1:15" s="189" customFormat="1" ht="18.75" hidden="1" x14ac:dyDescent="0.3">
      <c r="A246" s="190" t="s">
        <v>101</v>
      </c>
      <c r="B246" s="209" t="s">
        <v>71</v>
      </c>
      <c r="C246" s="191" t="s">
        <v>57</v>
      </c>
      <c r="D246" s="192">
        <f t="shared" si="114"/>
        <v>0</v>
      </c>
      <c r="E246" s="192"/>
      <c r="F246" s="192"/>
      <c r="G246" s="192">
        <f t="shared" si="96"/>
        <v>0</v>
      </c>
      <c r="H246" s="192"/>
      <c r="I246" s="192"/>
      <c r="J246" s="192">
        <f t="shared" si="110"/>
        <v>0</v>
      </c>
      <c r="K246" s="192"/>
      <c r="L246" s="192"/>
      <c r="M246" s="198" t="e">
        <f t="shared" si="112"/>
        <v>#DIV/0!</v>
      </c>
      <c r="N246" s="198" t="e">
        <f t="shared" si="113"/>
        <v>#DIV/0!</v>
      </c>
      <c r="O246" s="198"/>
    </row>
    <row r="247" spans="1:15" s="189" customFormat="1" ht="18.75" hidden="1" x14ac:dyDescent="0.3">
      <c r="A247" s="190" t="s">
        <v>102</v>
      </c>
      <c r="B247" s="209" t="s">
        <v>71</v>
      </c>
      <c r="C247" s="191" t="s">
        <v>57</v>
      </c>
      <c r="D247" s="192">
        <f t="shared" si="114"/>
        <v>0</v>
      </c>
      <c r="E247" s="192"/>
      <c r="F247" s="192"/>
      <c r="G247" s="192">
        <f t="shared" si="96"/>
        <v>0</v>
      </c>
      <c r="H247" s="192"/>
      <c r="I247" s="192"/>
      <c r="J247" s="192">
        <f t="shared" si="110"/>
        <v>0</v>
      </c>
      <c r="K247" s="192"/>
      <c r="L247" s="192"/>
      <c r="M247" s="198" t="e">
        <f t="shared" si="112"/>
        <v>#DIV/0!</v>
      </c>
      <c r="N247" s="198" t="e">
        <f t="shared" si="113"/>
        <v>#DIV/0!</v>
      </c>
      <c r="O247" s="198"/>
    </row>
    <row r="248" spans="1:15" s="189" customFormat="1" ht="18.75" hidden="1" x14ac:dyDescent="0.3">
      <c r="A248" s="190" t="s">
        <v>104</v>
      </c>
      <c r="B248" s="209" t="s">
        <v>71</v>
      </c>
      <c r="C248" s="191" t="s">
        <v>57</v>
      </c>
      <c r="D248" s="192">
        <f t="shared" si="114"/>
        <v>0</v>
      </c>
      <c r="E248" s="192"/>
      <c r="F248" s="192"/>
      <c r="G248" s="192">
        <f t="shared" si="96"/>
        <v>0</v>
      </c>
      <c r="H248" s="192"/>
      <c r="I248" s="192"/>
      <c r="J248" s="192">
        <f t="shared" si="110"/>
        <v>0</v>
      </c>
      <c r="K248" s="192"/>
      <c r="L248" s="192"/>
      <c r="M248" s="198" t="e">
        <f t="shared" si="112"/>
        <v>#DIV/0!</v>
      </c>
      <c r="N248" s="198" t="e">
        <f t="shared" si="113"/>
        <v>#DIV/0!</v>
      </c>
      <c r="O248" s="198"/>
    </row>
    <row r="249" spans="1:15" s="189" customFormat="1" ht="18.75" hidden="1" x14ac:dyDescent="0.3">
      <c r="A249" s="190" t="s">
        <v>103</v>
      </c>
      <c r="B249" s="209" t="s">
        <v>71</v>
      </c>
      <c r="C249" s="191" t="s">
        <v>57</v>
      </c>
      <c r="D249" s="192">
        <f t="shared" si="114"/>
        <v>0</v>
      </c>
      <c r="E249" s="192"/>
      <c r="F249" s="192"/>
      <c r="G249" s="192">
        <f t="shared" si="96"/>
        <v>0</v>
      </c>
      <c r="H249" s="192"/>
      <c r="I249" s="192"/>
      <c r="J249" s="192">
        <f t="shared" si="110"/>
        <v>0</v>
      </c>
      <c r="K249" s="192"/>
      <c r="L249" s="192"/>
      <c r="M249" s="198" t="e">
        <f t="shared" si="112"/>
        <v>#DIV/0!</v>
      </c>
      <c r="N249" s="198" t="e">
        <f t="shared" si="113"/>
        <v>#DIV/0!</v>
      </c>
      <c r="O249" s="198"/>
    </row>
    <row r="250" spans="1:15" s="189" customFormat="1" ht="18.75" hidden="1" x14ac:dyDescent="0.3">
      <c r="A250" s="190" t="s">
        <v>106</v>
      </c>
      <c r="B250" s="209" t="s">
        <v>71</v>
      </c>
      <c r="C250" s="191" t="s">
        <v>57</v>
      </c>
      <c r="D250" s="192">
        <f t="shared" si="114"/>
        <v>0</v>
      </c>
      <c r="E250" s="192"/>
      <c r="F250" s="192"/>
      <c r="G250" s="192">
        <f t="shared" si="96"/>
        <v>0</v>
      </c>
      <c r="H250" s="192"/>
      <c r="I250" s="192"/>
      <c r="J250" s="192">
        <f t="shared" si="110"/>
        <v>0</v>
      </c>
      <c r="K250" s="192"/>
      <c r="L250" s="192"/>
      <c r="M250" s="198" t="e">
        <f t="shared" si="112"/>
        <v>#DIV/0!</v>
      </c>
      <c r="N250" s="198" t="e">
        <f t="shared" si="113"/>
        <v>#DIV/0!</v>
      </c>
      <c r="O250" s="198"/>
    </row>
    <row r="251" spans="1:15" s="189" customFormat="1" ht="18.75" hidden="1" x14ac:dyDescent="0.3">
      <c r="A251" s="190" t="s">
        <v>49</v>
      </c>
      <c r="B251" s="209" t="s">
        <v>71</v>
      </c>
      <c r="C251" s="191" t="s">
        <v>57</v>
      </c>
      <c r="D251" s="192">
        <f t="shared" si="114"/>
        <v>0</v>
      </c>
      <c r="E251" s="192"/>
      <c r="F251" s="192"/>
      <c r="G251" s="192">
        <f t="shared" si="96"/>
        <v>0</v>
      </c>
      <c r="H251" s="192"/>
      <c r="I251" s="192"/>
      <c r="J251" s="192">
        <f t="shared" si="110"/>
        <v>0</v>
      </c>
      <c r="K251" s="192"/>
      <c r="L251" s="192"/>
      <c r="M251" s="198" t="e">
        <f t="shared" si="112"/>
        <v>#DIV/0!</v>
      </c>
      <c r="N251" s="198" t="e">
        <f t="shared" si="113"/>
        <v>#DIV/0!</v>
      </c>
      <c r="O251" s="198"/>
    </row>
    <row r="252" spans="1:15" s="189" customFormat="1" ht="55.5" customHeight="1" x14ac:dyDescent="0.3">
      <c r="A252" s="190" t="s">
        <v>735</v>
      </c>
      <c r="B252" s="209" t="s">
        <v>71</v>
      </c>
      <c r="C252" s="191" t="s">
        <v>57</v>
      </c>
      <c r="D252" s="192">
        <f t="shared" si="114"/>
        <v>0</v>
      </c>
      <c r="E252" s="192"/>
      <c r="F252" s="192"/>
      <c r="G252" s="192">
        <f t="shared" ref="G252:G337" si="115">SUM(H252:I252)</f>
        <v>2200</v>
      </c>
      <c r="H252" s="192">
        <v>2200</v>
      </c>
      <c r="I252" s="192"/>
      <c r="J252" s="192">
        <f t="shared" ref="J252:J268" si="116">SUM(K252:L252)</f>
        <v>647.20000000000005</v>
      </c>
      <c r="K252" s="192">
        <v>647.20000000000005</v>
      </c>
      <c r="L252" s="192"/>
      <c r="M252" s="198">
        <f t="shared" si="112"/>
        <v>29.418181818181822</v>
      </c>
      <c r="N252" s="198">
        <f t="shared" si="113"/>
        <v>29.418181818181822</v>
      </c>
      <c r="O252" s="198"/>
    </row>
    <row r="253" spans="1:15" s="189" customFormat="1" ht="56.25" customHeight="1" x14ac:dyDescent="0.3">
      <c r="A253" s="190" t="s">
        <v>693</v>
      </c>
      <c r="B253" s="209" t="s">
        <v>71</v>
      </c>
      <c r="C253" s="191" t="s">
        <v>57</v>
      </c>
      <c r="D253" s="192">
        <f t="shared" si="114"/>
        <v>21402</v>
      </c>
      <c r="E253" s="192">
        <v>3290</v>
      </c>
      <c r="F253" s="192">
        <v>18112</v>
      </c>
      <c r="G253" s="192">
        <f t="shared" si="115"/>
        <v>46402</v>
      </c>
      <c r="H253" s="192">
        <v>3290</v>
      </c>
      <c r="I253" s="192">
        <v>43112</v>
      </c>
      <c r="J253" s="192">
        <f t="shared" si="116"/>
        <v>46402</v>
      </c>
      <c r="K253" s="192">
        <v>3290</v>
      </c>
      <c r="L253" s="192">
        <v>43112</v>
      </c>
      <c r="M253" s="198">
        <f t="shared" si="112"/>
        <v>100</v>
      </c>
      <c r="N253" s="198">
        <f t="shared" si="113"/>
        <v>100</v>
      </c>
      <c r="O253" s="198">
        <f t="shared" ref="O253:O288" si="117">SUM(L253/I253*100)</f>
        <v>100</v>
      </c>
    </row>
    <row r="254" spans="1:15" s="189" customFormat="1" ht="64.5" customHeight="1" x14ac:dyDescent="0.3">
      <c r="A254" s="190" t="s">
        <v>283</v>
      </c>
      <c r="B254" s="209" t="s">
        <v>71</v>
      </c>
      <c r="C254" s="191" t="s">
        <v>57</v>
      </c>
      <c r="D254" s="192">
        <f t="shared" si="114"/>
        <v>11330</v>
      </c>
      <c r="E254" s="192">
        <v>11330</v>
      </c>
      <c r="F254" s="192"/>
      <c r="G254" s="192">
        <f t="shared" si="115"/>
        <v>59368.1</v>
      </c>
      <c r="H254" s="192">
        <v>12741.1</v>
      </c>
      <c r="I254" s="192">
        <v>46627</v>
      </c>
      <c r="J254" s="192">
        <f t="shared" si="116"/>
        <v>46257.8</v>
      </c>
      <c r="K254" s="192">
        <v>12514.8</v>
      </c>
      <c r="L254" s="192">
        <v>33743</v>
      </c>
      <c r="M254" s="198">
        <f t="shared" si="112"/>
        <v>77.916928451474789</v>
      </c>
      <c r="N254" s="198">
        <f t="shared" si="113"/>
        <v>98.223858222602431</v>
      </c>
      <c r="O254" s="198">
        <f t="shared" si="117"/>
        <v>72.367941321551882</v>
      </c>
    </row>
    <row r="255" spans="1:15" s="203" customFormat="1" ht="23.25" customHeight="1" x14ac:dyDescent="0.3">
      <c r="A255" s="200" t="s">
        <v>749</v>
      </c>
      <c r="B255" s="211" t="s">
        <v>71</v>
      </c>
      <c r="C255" s="195" t="s">
        <v>57</v>
      </c>
      <c r="D255" s="201">
        <f t="shared" si="114"/>
        <v>16316.1</v>
      </c>
      <c r="E255" s="204">
        <f>SUM(E256:E268)</f>
        <v>12500</v>
      </c>
      <c r="F255" s="204">
        <f>SUM(F256:F268)</f>
        <v>3816.1</v>
      </c>
      <c r="G255" s="201">
        <f t="shared" si="115"/>
        <v>22414.500000000004</v>
      </c>
      <c r="H255" s="204">
        <f t="shared" ref="H255:I255" si="118">SUM(H256:H268)</f>
        <v>17514.800000000003</v>
      </c>
      <c r="I255" s="204">
        <f t="shared" si="118"/>
        <v>4899.7</v>
      </c>
      <c r="J255" s="201">
        <f t="shared" si="116"/>
        <v>18121.000000000004</v>
      </c>
      <c r="K255" s="204">
        <f t="shared" ref="K255:L255" si="119">SUM(K256:K268)</f>
        <v>15053.300000000005</v>
      </c>
      <c r="L255" s="204">
        <f t="shared" si="119"/>
        <v>3067.7</v>
      </c>
      <c r="M255" s="217">
        <f t="shared" si="112"/>
        <v>80.84498873497067</v>
      </c>
      <c r="N255" s="217">
        <f t="shared" si="113"/>
        <v>85.946171238038701</v>
      </c>
      <c r="O255" s="217">
        <f t="shared" si="117"/>
        <v>62.609955711574173</v>
      </c>
    </row>
    <row r="256" spans="1:15" s="189" customFormat="1" ht="15.75" customHeight="1" x14ac:dyDescent="0.3">
      <c r="A256" s="190" t="s">
        <v>154</v>
      </c>
      <c r="B256" s="209" t="s">
        <v>71</v>
      </c>
      <c r="C256" s="191" t="s">
        <v>57</v>
      </c>
      <c r="D256" s="192">
        <f t="shared" si="114"/>
        <v>2853.4</v>
      </c>
      <c r="E256" s="192">
        <v>1500</v>
      </c>
      <c r="F256" s="192">
        <v>1353.4</v>
      </c>
      <c r="G256" s="192">
        <f t="shared" si="115"/>
        <v>3289.3</v>
      </c>
      <c r="H256" s="192">
        <v>1757.4</v>
      </c>
      <c r="I256" s="192">
        <v>1531.9</v>
      </c>
      <c r="J256" s="192">
        <f t="shared" si="116"/>
        <v>2495.5</v>
      </c>
      <c r="K256" s="192">
        <v>1481.3</v>
      </c>
      <c r="L256" s="192">
        <v>1014.2</v>
      </c>
      <c r="M256" s="198">
        <f t="shared" si="112"/>
        <v>75.867205788465625</v>
      </c>
      <c r="N256" s="198">
        <f t="shared" si="113"/>
        <v>84.289290998065312</v>
      </c>
      <c r="O256" s="198">
        <f t="shared" si="117"/>
        <v>66.205365885501664</v>
      </c>
    </row>
    <row r="257" spans="1:15" s="189" customFormat="1" ht="15.75" customHeight="1" x14ac:dyDescent="0.3">
      <c r="A257" s="190" t="s">
        <v>155</v>
      </c>
      <c r="B257" s="209" t="s">
        <v>71</v>
      </c>
      <c r="C257" s="191" t="s">
        <v>57</v>
      </c>
      <c r="D257" s="192">
        <f t="shared" si="114"/>
        <v>1061.0999999999999</v>
      </c>
      <c r="E257" s="192">
        <v>950</v>
      </c>
      <c r="F257" s="192">
        <v>111.1</v>
      </c>
      <c r="G257" s="192">
        <f t="shared" si="115"/>
        <v>1363.1</v>
      </c>
      <c r="H257" s="192">
        <v>1000</v>
      </c>
      <c r="I257" s="192">
        <v>363.1</v>
      </c>
      <c r="J257" s="192">
        <f t="shared" si="116"/>
        <v>950.9</v>
      </c>
      <c r="K257" s="192">
        <v>869.6</v>
      </c>
      <c r="L257" s="192">
        <v>81.3</v>
      </c>
      <c r="M257" s="198">
        <f t="shared" si="112"/>
        <v>69.760105641552343</v>
      </c>
      <c r="N257" s="198">
        <f t="shared" si="113"/>
        <v>86.960000000000008</v>
      </c>
      <c r="O257" s="198">
        <f t="shared" si="117"/>
        <v>22.390526025888182</v>
      </c>
    </row>
    <row r="258" spans="1:15" s="189" customFormat="1" ht="15.75" customHeight="1" x14ac:dyDescent="0.3">
      <c r="A258" s="190" t="s">
        <v>156</v>
      </c>
      <c r="B258" s="209" t="s">
        <v>71</v>
      </c>
      <c r="C258" s="191" t="s">
        <v>57</v>
      </c>
      <c r="D258" s="192">
        <f t="shared" si="114"/>
        <v>1178.3</v>
      </c>
      <c r="E258" s="192">
        <v>950</v>
      </c>
      <c r="F258" s="192">
        <v>228.3</v>
      </c>
      <c r="G258" s="192">
        <f t="shared" si="115"/>
        <v>1186.3</v>
      </c>
      <c r="H258" s="192">
        <v>1000</v>
      </c>
      <c r="I258" s="192">
        <v>186.3</v>
      </c>
      <c r="J258" s="192">
        <f t="shared" si="116"/>
        <v>1158.3999999999999</v>
      </c>
      <c r="K258" s="192">
        <v>999.3</v>
      </c>
      <c r="L258" s="192">
        <v>159.1</v>
      </c>
      <c r="M258" s="198">
        <f t="shared" si="112"/>
        <v>97.648149709179805</v>
      </c>
      <c r="N258" s="198">
        <f t="shared" si="113"/>
        <v>99.929999999999993</v>
      </c>
      <c r="O258" s="198">
        <f t="shared" si="117"/>
        <v>85.39989264626945</v>
      </c>
    </row>
    <row r="259" spans="1:15" s="189" customFormat="1" ht="15.75" customHeight="1" x14ac:dyDescent="0.3">
      <c r="A259" s="190" t="s">
        <v>157</v>
      </c>
      <c r="B259" s="209" t="s">
        <v>71</v>
      </c>
      <c r="C259" s="191" t="s">
        <v>57</v>
      </c>
      <c r="D259" s="192">
        <f t="shared" si="114"/>
        <v>1451.1</v>
      </c>
      <c r="E259" s="192">
        <v>1100</v>
      </c>
      <c r="F259" s="192">
        <v>351.1</v>
      </c>
      <c r="G259" s="192">
        <f t="shared" si="115"/>
        <v>1879.1</v>
      </c>
      <c r="H259" s="192">
        <v>1150</v>
      </c>
      <c r="I259" s="192">
        <v>729.1</v>
      </c>
      <c r="J259" s="192">
        <f t="shared" si="116"/>
        <v>1454.1</v>
      </c>
      <c r="K259" s="192">
        <v>1129.5</v>
      </c>
      <c r="L259" s="192">
        <v>324.60000000000002</v>
      </c>
      <c r="M259" s="198">
        <f t="shared" si="112"/>
        <v>77.382789633335108</v>
      </c>
      <c r="N259" s="198">
        <f t="shared" si="113"/>
        <v>98.217391304347828</v>
      </c>
      <c r="O259" s="198">
        <f t="shared" si="117"/>
        <v>44.520641887258265</v>
      </c>
    </row>
    <row r="260" spans="1:15" s="189" customFormat="1" ht="15.75" customHeight="1" x14ac:dyDescent="0.3">
      <c r="A260" s="190" t="s">
        <v>158</v>
      </c>
      <c r="B260" s="209" t="s">
        <v>71</v>
      </c>
      <c r="C260" s="191" t="s">
        <v>57</v>
      </c>
      <c r="D260" s="192">
        <f t="shared" si="114"/>
        <v>50</v>
      </c>
      <c r="E260" s="192">
        <v>50</v>
      </c>
      <c r="F260" s="192"/>
      <c r="G260" s="192">
        <f t="shared" si="115"/>
        <v>2985.3</v>
      </c>
      <c r="H260" s="192">
        <v>2985.3</v>
      </c>
      <c r="I260" s="192"/>
      <c r="J260" s="192">
        <f t="shared" si="116"/>
        <v>2318.9</v>
      </c>
      <c r="K260" s="192">
        <v>2318.9</v>
      </c>
      <c r="L260" s="192">
        <v>0</v>
      </c>
      <c r="M260" s="198">
        <f t="shared" si="112"/>
        <v>77.67728536495494</v>
      </c>
      <c r="N260" s="198">
        <f t="shared" si="113"/>
        <v>77.67728536495494</v>
      </c>
      <c r="O260" s="198"/>
    </row>
    <row r="261" spans="1:15" s="189" customFormat="1" ht="15.75" customHeight="1" x14ac:dyDescent="0.3">
      <c r="A261" s="190" t="s">
        <v>159</v>
      </c>
      <c r="B261" s="209" t="s">
        <v>71</v>
      </c>
      <c r="C261" s="191" t="s">
        <v>57</v>
      </c>
      <c r="D261" s="192">
        <f t="shared" si="114"/>
        <v>2923</v>
      </c>
      <c r="E261" s="192">
        <v>2200</v>
      </c>
      <c r="F261" s="192">
        <v>723</v>
      </c>
      <c r="G261" s="192">
        <f t="shared" si="115"/>
        <v>3360.6</v>
      </c>
      <c r="H261" s="192">
        <v>2507.5</v>
      </c>
      <c r="I261" s="192">
        <v>853.1</v>
      </c>
      <c r="J261" s="192">
        <f t="shared" si="116"/>
        <v>3108.9</v>
      </c>
      <c r="K261" s="192">
        <v>2450.3000000000002</v>
      </c>
      <c r="L261" s="192">
        <v>658.6</v>
      </c>
      <c r="M261" s="198">
        <f t="shared" si="112"/>
        <v>92.510266023924302</v>
      </c>
      <c r="N261" s="198">
        <f t="shared" si="113"/>
        <v>97.718843469591235</v>
      </c>
      <c r="O261" s="198">
        <f t="shared" si="117"/>
        <v>77.200797092955113</v>
      </c>
    </row>
    <row r="262" spans="1:15" s="189" customFormat="1" ht="15.75" customHeight="1" x14ac:dyDescent="0.3">
      <c r="A262" s="190" t="s">
        <v>160</v>
      </c>
      <c r="B262" s="209" t="s">
        <v>71</v>
      </c>
      <c r="C262" s="191" t="s">
        <v>57</v>
      </c>
      <c r="D262" s="192">
        <f t="shared" si="114"/>
        <v>808.6</v>
      </c>
      <c r="E262" s="192">
        <v>700</v>
      </c>
      <c r="F262" s="192">
        <v>108.6</v>
      </c>
      <c r="G262" s="192">
        <f t="shared" si="115"/>
        <v>858.6</v>
      </c>
      <c r="H262" s="192">
        <v>750</v>
      </c>
      <c r="I262" s="192">
        <v>108.6</v>
      </c>
      <c r="J262" s="192">
        <f t="shared" si="116"/>
        <v>762.6</v>
      </c>
      <c r="K262" s="192">
        <v>682.1</v>
      </c>
      <c r="L262" s="192">
        <v>80.5</v>
      </c>
      <c r="M262" s="198">
        <f t="shared" si="112"/>
        <v>88.81900768693221</v>
      </c>
      <c r="N262" s="198">
        <f t="shared" si="113"/>
        <v>90.946666666666658</v>
      </c>
      <c r="O262" s="198">
        <f t="shared" si="117"/>
        <v>74.12523020257828</v>
      </c>
    </row>
    <row r="263" spans="1:15" s="189" customFormat="1" ht="15.75" customHeight="1" x14ac:dyDescent="0.3">
      <c r="A263" s="190" t="s">
        <v>161</v>
      </c>
      <c r="B263" s="209" t="s">
        <v>71</v>
      </c>
      <c r="C263" s="191" t="s">
        <v>57</v>
      </c>
      <c r="D263" s="192">
        <f t="shared" si="114"/>
        <v>1214</v>
      </c>
      <c r="E263" s="192">
        <v>950</v>
      </c>
      <c r="F263" s="192">
        <v>264</v>
      </c>
      <c r="G263" s="192">
        <f t="shared" si="115"/>
        <v>1711.3</v>
      </c>
      <c r="H263" s="192">
        <v>1539.3</v>
      </c>
      <c r="I263" s="192">
        <v>172</v>
      </c>
      <c r="J263" s="192">
        <f t="shared" si="116"/>
        <v>1254.5999999999999</v>
      </c>
      <c r="K263" s="192">
        <v>1154.0999999999999</v>
      </c>
      <c r="L263" s="192">
        <v>100.5</v>
      </c>
      <c r="M263" s="198">
        <f t="shared" si="112"/>
        <v>73.312686261906151</v>
      </c>
      <c r="N263" s="198">
        <f t="shared" si="113"/>
        <v>74.975638277138955</v>
      </c>
      <c r="O263" s="198">
        <f t="shared" si="117"/>
        <v>58.430232558139537</v>
      </c>
    </row>
    <row r="264" spans="1:15" s="189" customFormat="1" ht="15.75" customHeight="1" x14ac:dyDescent="0.3">
      <c r="A264" s="190" t="s">
        <v>610</v>
      </c>
      <c r="B264" s="209" t="s">
        <v>71</v>
      </c>
      <c r="C264" s="191" t="s">
        <v>57</v>
      </c>
      <c r="D264" s="192">
        <f t="shared" si="114"/>
        <v>1437.5</v>
      </c>
      <c r="E264" s="192">
        <v>1200</v>
      </c>
      <c r="F264" s="192">
        <v>237.5</v>
      </c>
      <c r="G264" s="192">
        <f t="shared" si="115"/>
        <v>1793.6</v>
      </c>
      <c r="H264" s="192">
        <v>1429.7</v>
      </c>
      <c r="I264" s="192">
        <v>363.9</v>
      </c>
      <c r="J264" s="192">
        <f t="shared" si="116"/>
        <v>1430.4</v>
      </c>
      <c r="K264" s="192">
        <v>1183.2</v>
      </c>
      <c r="L264" s="192">
        <v>247.2</v>
      </c>
      <c r="M264" s="198">
        <f t="shared" si="112"/>
        <v>79.750223015165048</v>
      </c>
      <c r="N264" s="198">
        <f t="shared" si="113"/>
        <v>82.758620689655174</v>
      </c>
      <c r="O264" s="198">
        <f t="shared" si="117"/>
        <v>67.930750206100583</v>
      </c>
    </row>
    <row r="265" spans="1:15" s="189" customFormat="1" ht="15.75" customHeight="1" x14ac:dyDescent="0.3">
      <c r="A265" s="190" t="s">
        <v>162</v>
      </c>
      <c r="B265" s="209" t="s">
        <v>71</v>
      </c>
      <c r="C265" s="191" t="s">
        <v>57</v>
      </c>
      <c r="D265" s="192">
        <f t="shared" si="114"/>
        <v>955.8</v>
      </c>
      <c r="E265" s="192">
        <v>900</v>
      </c>
      <c r="F265" s="192">
        <v>55.8</v>
      </c>
      <c r="G265" s="192">
        <f t="shared" si="115"/>
        <v>1090.3</v>
      </c>
      <c r="H265" s="192">
        <v>950</v>
      </c>
      <c r="I265" s="192">
        <v>140.30000000000001</v>
      </c>
      <c r="J265" s="192">
        <f t="shared" si="116"/>
        <v>1038.9000000000001</v>
      </c>
      <c r="K265" s="192">
        <v>914.1</v>
      </c>
      <c r="L265" s="192">
        <v>124.8</v>
      </c>
      <c r="M265" s="198">
        <f t="shared" si="112"/>
        <v>95.285701183160612</v>
      </c>
      <c r="N265" s="198">
        <f t="shared" si="113"/>
        <v>96.221052631578956</v>
      </c>
      <c r="O265" s="198">
        <f t="shared" si="117"/>
        <v>88.952245188880966</v>
      </c>
    </row>
    <row r="266" spans="1:15" s="189" customFormat="1" ht="15.75" customHeight="1" x14ac:dyDescent="0.3">
      <c r="A266" s="190" t="s">
        <v>163</v>
      </c>
      <c r="B266" s="209" t="s">
        <v>71</v>
      </c>
      <c r="C266" s="191" t="s">
        <v>57</v>
      </c>
      <c r="D266" s="192">
        <f t="shared" si="114"/>
        <v>1229.2</v>
      </c>
      <c r="E266" s="192">
        <v>1100</v>
      </c>
      <c r="F266" s="192">
        <v>129.19999999999999</v>
      </c>
      <c r="G266" s="192">
        <f t="shared" si="115"/>
        <v>1545.1000000000001</v>
      </c>
      <c r="H266" s="192">
        <v>1315.9</v>
      </c>
      <c r="I266" s="192">
        <v>229.2</v>
      </c>
      <c r="J266" s="192">
        <f t="shared" si="116"/>
        <v>1148.3</v>
      </c>
      <c r="K266" s="192">
        <v>964.7</v>
      </c>
      <c r="L266" s="192">
        <v>183.6</v>
      </c>
      <c r="M266" s="198">
        <f t="shared" si="112"/>
        <v>74.318814316225485</v>
      </c>
      <c r="N266" s="198">
        <f t="shared" si="113"/>
        <v>73.311041872482704</v>
      </c>
      <c r="O266" s="198">
        <f t="shared" si="117"/>
        <v>80.104712041884824</v>
      </c>
    </row>
    <row r="267" spans="1:15" s="189" customFormat="1" ht="15.75" customHeight="1" x14ac:dyDescent="0.3">
      <c r="A267" s="190" t="s">
        <v>164</v>
      </c>
      <c r="B267" s="209" t="s">
        <v>71</v>
      </c>
      <c r="C267" s="191" t="s">
        <v>57</v>
      </c>
      <c r="D267" s="192">
        <f t="shared" si="114"/>
        <v>1027.7</v>
      </c>
      <c r="E267" s="192">
        <v>900</v>
      </c>
      <c r="F267" s="192">
        <v>127.7</v>
      </c>
      <c r="G267" s="192">
        <f t="shared" si="115"/>
        <v>1351.9</v>
      </c>
      <c r="H267" s="192">
        <v>1129.7</v>
      </c>
      <c r="I267" s="192">
        <v>222.2</v>
      </c>
      <c r="J267" s="192">
        <f t="shared" si="116"/>
        <v>999.5</v>
      </c>
      <c r="K267" s="192">
        <v>906.2</v>
      </c>
      <c r="L267" s="192">
        <v>93.3</v>
      </c>
      <c r="M267" s="198">
        <f t="shared" si="112"/>
        <v>73.93298320881722</v>
      </c>
      <c r="N267" s="198">
        <f t="shared" si="113"/>
        <v>80.215986545100463</v>
      </c>
      <c r="O267" s="198">
        <f t="shared" si="117"/>
        <v>41.98919891989199</v>
      </c>
    </row>
    <row r="268" spans="1:15" s="189" customFormat="1" ht="41.25" customHeight="1" x14ac:dyDescent="0.3">
      <c r="A268" s="190" t="s">
        <v>40</v>
      </c>
      <c r="B268" s="209" t="s">
        <v>71</v>
      </c>
      <c r="C268" s="191" t="s">
        <v>57</v>
      </c>
      <c r="D268" s="192">
        <f t="shared" si="114"/>
        <v>126.4</v>
      </c>
      <c r="E268" s="192"/>
      <c r="F268" s="192">
        <v>126.4</v>
      </c>
      <c r="G268" s="192">
        <f t="shared" si="115"/>
        <v>0</v>
      </c>
      <c r="H268" s="192"/>
      <c r="I268" s="192">
        <v>0</v>
      </c>
      <c r="J268" s="192">
        <f t="shared" si="116"/>
        <v>0</v>
      </c>
      <c r="K268" s="192"/>
      <c r="L268" s="192">
        <v>0</v>
      </c>
      <c r="M268" s="198"/>
      <c r="N268" s="198"/>
      <c r="O268" s="198"/>
    </row>
    <row r="269" spans="1:15" s="203" customFormat="1" ht="36.75" customHeight="1" x14ac:dyDescent="0.3">
      <c r="A269" s="200" t="s">
        <v>750</v>
      </c>
      <c r="B269" s="211" t="s">
        <v>71</v>
      </c>
      <c r="C269" s="195" t="s">
        <v>57</v>
      </c>
      <c r="D269" s="201">
        <f>E269+F269</f>
        <v>1028.4000000000001</v>
      </c>
      <c r="E269" s="201">
        <v>1028.4000000000001</v>
      </c>
      <c r="F269" s="201"/>
      <c r="G269" s="201">
        <f>H269+I269</f>
        <v>878.40000000000009</v>
      </c>
      <c r="H269" s="201">
        <f t="shared" ref="H269:I269" si="120">SUM(H270:H281)</f>
        <v>878.40000000000009</v>
      </c>
      <c r="I269" s="201">
        <f t="shared" si="120"/>
        <v>0</v>
      </c>
      <c r="J269" s="201">
        <f>K269+L269</f>
        <v>815.60000000000014</v>
      </c>
      <c r="K269" s="201">
        <f t="shared" ref="K269:L269" si="121">SUM(K270:K281)</f>
        <v>815.60000000000014</v>
      </c>
      <c r="L269" s="201">
        <f t="shared" si="121"/>
        <v>0</v>
      </c>
      <c r="M269" s="217">
        <f t="shared" si="112"/>
        <v>92.850637522768679</v>
      </c>
      <c r="N269" s="217">
        <f t="shared" si="113"/>
        <v>92.850637522768679</v>
      </c>
      <c r="O269" s="217">
        <v>0</v>
      </c>
    </row>
    <row r="270" spans="1:15" s="189" customFormat="1" ht="18" customHeight="1" x14ac:dyDescent="0.3">
      <c r="A270" s="190" t="s">
        <v>715</v>
      </c>
      <c r="B270" s="209" t="s">
        <v>71</v>
      </c>
      <c r="C270" s="191" t="s">
        <v>57</v>
      </c>
      <c r="D270" s="192"/>
      <c r="E270" s="192"/>
      <c r="F270" s="192"/>
      <c r="G270" s="192">
        <f>H270+I270</f>
        <v>0</v>
      </c>
      <c r="H270" s="192"/>
      <c r="I270" s="192"/>
      <c r="J270" s="192">
        <f>K270+L270</f>
        <v>0</v>
      </c>
      <c r="K270" s="192"/>
      <c r="L270" s="192"/>
      <c r="M270" s="198"/>
      <c r="N270" s="198"/>
      <c r="O270" s="198"/>
    </row>
    <row r="271" spans="1:15" s="189" customFormat="1" ht="18" customHeight="1" x14ac:dyDescent="0.3">
      <c r="A271" s="190" t="s">
        <v>154</v>
      </c>
      <c r="B271" s="209" t="s">
        <v>71</v>
      </c>
      <c r="C271" s="191" t="s">
        <v>57</v>
      </c>
      <c r="D271" s="192"/>
      <c r="E271" s="192"/>
      <c r="F271" s="192"/>
      <c r="G271" s="192">
        <f t="shared" ref="G271:G281" si="122">H271+I271</f>
        <v>62.7</v>
      </c>
      <c r="H271" s="212">
        <v>62.7</v>
      </c>
      <c r="I271" s="192"/>
      <c r="J271" s="192">
        <f t="shared" ref="J271:J281" si="123">K271+L271</f>
        <v>62.7</v>
      </c>
      <c r="K271" s="212">
        <v>62.7</v>
      </c>
      <c r="L271" s="192"/>
      <c r="M271" s="198">
        <f t="shared" si="112"/>
        <v>100</v>
      </c>
      <c r="N271" s="198">
        <f t="shared" si="113"/>
        <v>100</v>
      </c>
      <c r="O271" s="198"/>
    </row>
    <row r="272" spans="1:15" s="189" customFormat="1" ht="18" customHeight="1" x14ac:dyDescent="0.3">
      <c r="A272" s="190" t="s">
        <v>155</v>
      </c>
      <c r="B272" s="209" t="s">
        <v>71</v>
      </c>
      <c r="C272" s="191" t="s">
        <v>57</v>
      </c>
      <c r="D272" s="192"/>
      <c r="E272" s="192"/>
      <c r="F272" s="192"/>
      <c r="G272" s="192">
        <f t="shared" si="122"/>
        <v>62.8</v>
      </c>
      <c r="H272" s="212">
        <v>62.8</v>
      </c>
      <c r="I272" s="192"/>
      <c r="J272" s="192">
        <f t="shared" si="123"/>
        <v>62.8</v>
      </c>
      <c r="K272" s="212">
        <v>62.8</v>
      </c>
      <c r="L272" s="192"/>
      <c r="M272" s="198">
        <f t="shared" si="112"/>
        <v>100</v>
      </c>
      <c r="N272" s="198">
        <f t="shared" si="113"/>
        <v>100</v>
      </c>
      <c r="O272" s="198"/>
    </row>
    <row r="273" spans="1:15" s="189" customFormat="1" ht="18" customHeight="1" x14ac:dyDescent="0.3">
      <c r="A273" s="190" t="s">
        <v>156</v>
      </c>
      <c r="B273" s="209" t="s">
        <v>71</v>
      </c>
      <c r="C273" s="191" t="s">
        <v>57</v>
      </c>
      <c r="D273" s="192"/>
      <c r="E273" s="192"/>
      <c r="F273" s="192"/>
      <c r="G273" s="192">
        <f t="shared" si="122"/>
        <v>62.7</v>
      </c>
      <c r="H273" s="212">
        <v>62.7</v>
      </c>
      <c r="I273" s="192"/>
      <c r="J273" s="192">
        <f t="shared" si="123"/>
        <v>62.8</v>
      </c>
      <c r="K273" s="212">
        <v>62.8</v>
      </c>
      <c r="L273" s="192"/>
      <c r="M273" s="198">
        <f t="shared" si="112"/>
        <v>100.15948963317382</v>
      </c>
      <c r="N273" s="198">
        <f t="shared" si="113"/>
        <v>100.15948963317382</v>
      </c>
      <c r="O273" s="198"/>
    </row>
    <row r="274" spans="1:15" s="189" customFormat="1" ht="18" customHeight="1" x14ac:dyDescent="0.3">
      <c r="A274" s="190" t="s">
        <v>157</v>
      </c>
      <c r="B274" s="209" t="s">
        <v>71</v>
      </c>
      <c r="C274" s="191" t="s">
        <v>57</v>
      </c>
      <c r="D274" s="192"/>
      <c r="E274" s="192"/>
      <c r="F274" s="192"/>
      <c r="G274" s="192">
        <f t="shared" si="122"/>
        <v>62.8</v>
      </c>
      <c r="H274" s="212">
        <v>62.8</v>
      </c>
      <c r="I274" s="192"/>
      <c r="J274" s="192">
        <f t="shared" si="123"/>
        <v>62.7</v>
      </c>
      <c r="K274" s="212">
        <v>62.7</v>
      </c>
      <c r="L274" s="192"/>
      <c r="M274" s="198">
        <f t="shared" si="112"/>
        <v>99.840764331210195</v>
      </c>
      <c r="N274" s="198">
        <f t="shared" si="113"/>
        <v>99.840764331210195</v>
      </c>
      <c r="O274" s="198"/>
    </row>
    <row r="275" spans="1:15" s="189" customFormat="1" ht="18" customHeight="1" x14ac:dyDescent="0.3">
      <c r="A275" s="190" t="s">
        <v>159</v>
      </c>
      <c r="B275" s="209" t="s">
        <v>71</v>
      </c>
      <c r="C275" s="191" t="s">
        <v>57</v>
      </c>
      <c r="D275" s="192"/>
      <c r="E275" s="192"/>
      <c r="F275" s="192"/>
      <c r="G275" s="192">
        <f t="shared" si="122"/>
        <v>188.2</v>
      </c>
      <c r="H275" s="212">
        <v>188.2</v>
      </c>
      <c r="I275" s="192"/>
      <c r="J275" s="192">
        <f t="shared" si="123"/>
        <v>188.2</v>
      </c>
      <c r="K275" s="212">
        <v>188.2</v>
      </c>
      <c r="L275" s="192"/>
      <c r="M275" s="198">
        <f t="shared" si="112"/>
        <v>100</v>
      </c>
      <c r="N275" s="198">
        <f t="shared" si="113"/>
        <v>100</v>
      </c>
      <c r="O275" s="198"/>
    </row>
    <row r="276" spans="1:15" s="189" customFormat="1" ht="18" customHeight="1" x14ac:dyDescent="0.3">
      <c r="A276" s="190" t="s">
        <v>160</v>
      </c>
      <c r="B276" s="209" t="s">
        <v>71</v>
      </c>
      <c r="C276" s="191" t="s">
        <v>57</v>
      </c>
      <c r="D276" s="192"/>
      <c r="E276" s="192"/>
      <c r="F276" s="192"/>
      <c r="G276" s="192">
        <f t="shared" si="122"/>
        <v>62.8</v>
      </c>
      <c r="H276" s="212">
        <v>62.8</v>
      </c>
      <c r="I276" s="192"/>
      <c r="J276" s="192">
        <f t="shared" si="123"/>
        <v>62.8</v>
      </c>
      <c r="K276" s="212">
        <v>62.8</v>
      </c>
      <c r="L276" s="192"/>
      <c r="M276" s="198">
        <f t="shared" si="112"/>
        <v>100</v>
      </c>
      <c r="N276" s="198">
        <f t="shared" si="113"/>
        <v>100</v>
      </c>
      <c r="O276" s="198"/>
    </row>
    <row r="277" spans="1:15" s="189" customFormat="1" ht="18" customHeight="1" x14ac:dyDescent="0.3">
      <c r="A277" s="190" t="s">
        <v>161</v>
      </c>
      <c r="B277" s="209" t="s">
        <v>71</v>
      </c>
      <c r="C277" s="191" t="s">
        <v>57</v>
      </c>
      <c r="D277" s="192"/>
      <c r="E277" s="192"/>
      <c r="F277" s="192"/>
      <c r="G277" s="192">
        <f t="shared" si="122"/>
        <v>125.5</v>
      </c>
      <c r="H277" s="212">
        <v>125.5</v>
      </c>
      <c r="I277" s="192"/>
      <c r="J277" s="192">
        <f t="shared" si="123"/>
        <v>125.5</v>
      </c>
      <c r="K277" s="212">
        <v>125.5</v>
      </c>
      <c r="L277" s="192"/>
      <c r="M277" s="198">
        <f t="shared" si="112"/>
        <v>100</v>
      </c>
      <c r="N277" s="198">
        <f t="shared" si="113"/>
        <v>100</v>
      </c>
      <c r="O277" s="198"/>
    </row>
    <row r="278" spans="1:15" s="189" customFormat="1" ht="18" customHeight="1" x14ac:dyDescent="0.3">
      <c r="A278" s="190" t="s">
        <v>610</v>
      </c>
      <c r="B278" s="209" t="s">
        <v>71</v>
      </c>
      <c r="C278" s="191" t="s">
        <v>57</v>
      </c>
      <c r="D278" s="192"/>
      <c r="E278" s="192"/>
      <c r="F278" s="192"/>
      <c r="G278" s="192">
        <f t="shared" si="122"/>
        <v>62.7</v>
      </c>
      <c r="H278" s="212">
        <v>62.7</v>
      </c>
      <c r="I278" s="192"/>
      <c r="J278" s="192">
        <f t="shared" si="123"/>
        <v>62.7</v>
      </c>
      <c r="K278" s="212">
        <v>62.7</v>
      </c>
      <c r="L278" s="192"/>
      <c r="M278" s="198">
        <f t="shared" si="112"/>
        <v>100</v>
      </c>
      <c r="N278" s="198">
        <f t="shared" si="113"/>
        <v>100</v>
      </c>
      <c r="O278" s="198"/>
    </row>
    <row r="279" spans="1:15" s="189" customFormat="1" ht="18" customHeight="1" x14ac:dyDescent="0.3">
      <c r="A279" s="190" t="s">
        <v>162</v>
      </c>
      <c r="B279" s="209" t="s">
        <v>71</v>
      </c>
      <c r="C279" s="191" t="s">
        <v>57</v>
      </c>
      <c r="D279" s="192"/>
      <c r="E279" s="192"/>
      <c r="F279" s="192"/>
      <c r="G279" s="192">
        <f t="shared" si="122"/>
        <v>62.8</v>
      </c>
      <c r="H279" s="212">
        <v>62.8</v>
      </c>
      <c r="I279" s="192"/>
      <c r="J279" s="192">
        <f t="shared" si="123"/>
        <v>0</v>
      </c>
      <c r="K279" s="212">
        <v>0</v>
      </c>
      <c r="L279" s="192"/>
      <c r="M279" s="198">
        <f t="shared" si="112"/>
        <v>0</v>
      </c>
      <c r="N279" s="198">
        <f t="shared" si="113"/>
        <v>0</v>
      </c>
      <c r="O279" s="198"/>
    </row>
    <row r="280" spans="1:15" s="189" customFormat="1" ht="18" customHeight="1" x14ac:dyDescent="0.3">
      <c r="A280" s="190" t="s">
        <v>163</v>
      </c>
      <c r="B280" s="209" t="s">
        <v>71</v>
      </c>
      <c r="C280" s="191" t="s">
        <v>57</v>
      </c>
      <c r="D280" s="192"/>
      <c r="E280" s="192"/>
      <c r="F280" s="192"/>
      <c r="G280" s="192">
        <f t="shared" si="122"/>
        <v>62.7</v>
      </c>
      <c r="H280" s="212">
        <v>62.7</v>
      </c>
      <c r="I280" s="192"/>
      <c r="J280" s="192">
        <f t="shared" si="123"/>
        <v>62.7</v>
      </c>
      <c r="K280" s="212">
        <v>62.7</v>
      </c>
      <c r="L280" s="192"/>
      <c r="M280" s="198">
        <f t="shared" si="112"/>
        <v>100</v>
      </c>
      <c r="N280" s="198">
        <f t="shared" si="113"/>
        <v>100</v>
      </c>
      <c r="O280" s="198"/>
    </row>
    <row r="281" spans="1:15" s="189" customFormat="1" ht="18" customHeight="1" x14ac:dyDescent="0.3">
      <c r="A281" s="190" t="s">
        <v>164</v>
      </c>
      <c r="B281" s="209" t="s">
        <v>71</v>
      </c>
      <c r="C281" s="191" t="s">
        <v>57</v>
      </c>
      <c r="D281" s="192"/>
      <c r="E281" s="192"/>
      <c r="F281" s="192"/>
      <c r="G281" s="192">
        <f t="shared" si="122"/>
        <v>62.7</v>
      </c>
      <c r="H281" s="212">
        <v>62.7</v>
      </c>
      <c r="I281" s="192"/>
      <c r="J281" s="192">
        <f t="shared" si="123"/>
        <v>62.7</v>
      </c>
      <c r="K281" s="212">
        <v>62.7</v>
      </c>
      <c r="L281" s="192"/>
      <c r="M281" s="198">
        <f t="shared" si="112"/>
        <v>100</v>
      </c>
      <c r="N281" s="198">
        <f t="shared" si="113"/>
        <v>100</v>
      </c>
      <c r="O281" s="198"/>
    </row>
    <row r="282" spans="1:15" s="189" customFormat="1" ht="75" x14ac:dyDescent="0.3">
      <c r="A282" s="190" t="s">
        <v>739</v>
      </c>
      <c r="B282" s="209" t="s">
        <v>71</v>
      </c>
      <c r="C282" s="191" t="s">
        <v>57</v>
      </c>
      <c r="D282" s="192"/>
      <c r="E282" s="192"/>
      <c r="F282" s="192"/>
      <c r="G282" s="192">
        <f>H282+I282</f>
        <v>55905</v>
      </c>
      <c r="H282" s="192">
        <v>30517.5</v>
      </c>
      <c r="I282" s="212">
        <v>25387.5</v>
      </c>
      <c r="J282" s="192">
        <f>K282+L282</f>
        <v>29133.4</v>
      </c>
      <c r="K282" s="192">
        <v>17131.7</v>
      </c>
      <c r="L282" s="212">
        <v>12001.7</v>
      </c>
      <c r="M282" s="198">
        <f t="shared" si="112"/>
        <v>52.112333422770774</v>
      </c>
      <c r="N282" s="198">
        <f t="shared" si="113"/>
        <v>56.13729827148358</v>
      </c>
      <c r="O282" s="198">
        <f t="shared" si="117"/>
        <v>47.274052191038898</v>
      </c>
    </row>
    <row r="283" spans="1:15" s="203" customFormat="1" ht="75" x14ac:dyDescent="0.3">
      <c r="A283" s="200" t="s">
        <v>740</v>
      </c>
      <c r="B283" s="211" t="s">
        <v>71</v>
      </c>
      <c r="C283" s="195" t="s">
        <v>57</v>
      </c>
      <c r="D283" s="201"/>
      <c r="E283" s="201"/>
      <c r="F283" s="201"/>
      <c r="G283" s="201">
        <f t="shared" ref="G283:G287" si="124">H283+I283</f>
        <v>5808</v>
      </c>
      <c r="H283" s="218">
        <f t="shared" ref="H283:I283" si="125">SUM(H284:H287)</f>
        <v>2904</v>
      </c>
      <c r="I283" s="218">
        <f t="shared" si="125"/>
        <v>2904</v>
      </c>
      <c r="J283" s="201">
        <f t="shared" ref="J283:J287" si="126">K283+L283</f>
        <v>5808</v>
      </c>
      <c r="K283" s="218">
        <f t="shared" ref="K283:L283" si="127">SUM(K284:K287)</f>
        <v>2904</v>
      </c>
      <c r="L283" s="218">
        <f t="shared" si="127"/>
        <v>2904</v>
      </c>
      <c r="M283" s="217">
        <f t="shared" si="112"/>
        <v>100</v>
      </c>
      <c r="N283" s="217">
        <f t="shared" si="113"/>
        <v>100</v>
      </c>
      <c r="O283" s="217">
        <f t="shared" si="117"/>
        <v>100</v>
      </c>
    </row>
    <row r="284" spans="1:15" s="189" customFormat="1" ht="18.75" x14ac:dyDescent="0.3">
      <c r="A284" s="190" t="s">
        <v>156</v>
      </c>
      <c r="B284" s="209" t="s">
        <v>71</v>
      </c>
      <c r="C284" s="191" t="s">
        <v>57</v>
      </c>
      <c r="D284" s="192"/>
      <c r="E284" s="192"/>
      <c r="F284" s="192"/>
      <c r="G284" s="192">
        <f t="shared" si="124"/>
        <v>3000</v>
      </c>
      <c r="H284" s="212">
        <v>1500</v>
      </c>
      <c r="I284" s="212">
        <v>1500</v>
      </c>
      <c r="J284" s="192">
        <f t="shared" si="126"/>
        <v>3000</v>
      </c>
      <c r="K284" s="212">
        <v>1500</v>
      </c>
      <c r="L284" s="212">
        <v>1500</v>
      </c>
      <c r="M284" s="198">
        <f t="shared" si="112"/>
        <v>100</v>
      </c>
      <c r="N284" s="198">
        <f t="shared" si="113"/>
        <v>100</v>
      </c>
      <c r="O284" s="198">
        <f t="shared" si="117"/>
        <v>100</v>
      </c>
    </row>
    <row r="285" spans="1:15" s="189" customFormat="1" ht="18.75" x14ac:dyDescent="0.3">
      <c r="A285" s="190" t="s">
        <v>154</v>
      </c>
      <c r="B285" s="209" t="s">
        <v>71</v>
      </c>
      <c r="C285" s="191" t="s">
        <v>57</v>
      </c>
      <c r="D285" s="192"/>
      <c r="E285" s="192"/>
      <c r="F285" s="192"/>
      <c r="G285" s="192">
        <f t="shared" si="124"/>
        <v>1000</v>
      </c>
      <c r="H285" s="212">
        <v>500</v>
      </c>
      <c r="I285" s="212">
        <v>500</v>
      </c>
      <c r="J285" s="192">
        <f t="shared" si="126"/>
        <v>1000</v>
      </c>
      <c r="K285" s="212">
        <v>500</v>
      </c>
      <c r="L285" s="212">
        <v>500</v>
      </c>
      <c r="M285" s="198">
        <f t="shared" si="112"/>
        <v>100</v>
      </c>
      <c r="N285" s="198">
        <f t="shared" si="113"/>
        <v>100</v>
      </c>
      <c r="O285" s="198">
        <f t="shared" si="117"/>
        <v>100</v>
      </c>
    </row>
    <row r="286" spans="1:15" s="189" customFormat="1" ht="18.75" x14ac:dyDescent="0.3">
      <c r="A286" s="190" t="s">
        <v>155</v>
      </c>
      <c r="B286" s="209" t="s">
        <v>71</v>
      </c>
      <c r="C286" s="191" t="s">
        <v>57</v>
      </c>
      <c r="D286" s="192"/>
      <c r="E286" s="192"/>
      <c r="F286" s="192"/>
      <c r="G286" s="192">
        <f t="shared" si="124"/>
        <v>500</v>
      </c>
      <c r="H286" s="212">
        <v>250</v>
      </c>
      <c r="I286" s="212">
        <v>250</v>
      </c>
      <c r="J286" s="192">
        <f t="shared" si="126"/>
        <v>500</v>
      </c>
      <c r="K286" s="212">
        <v>250</v>
      </c>
      <c r="L286" s="212">
        <v>250</v>
      </c>
      <c r="M286" s="198">
        <f t="shared" si="112"/>
        <v>100</v>
      </c>
      <c r="N286" s="198">
        <f t="shared" si="113"/>
        <v>100</v>
      </c>
      <c r="O286" s="198">
        <f t="shared" si="117"/>
        <v>100</v>
      </c>
    </row>
    <row r="287" spans="1:15" s="189" customFormat="1" ht="18.75" x14ac:dyDescent="0.3">
      <c r="A287" s="190" t="s">
        <v>161</v>
      </c>
      <c r="B287" s="209" t="s">
        <v>71</v>
      </c>
      <c r="C287" s="191" t="s">
        <v>57</v>
      </c>
      <c r="D287" s="192"/>
      <c r="E287" s="192"/>
      <c r="F287" s="192"/>
      <c r="G287" s="192">
        <f t="shared" si="124"/>
        <v>1308</v>
      </c>
      <c r="H287" s="212">
        <v>654</v>
      </c>
      <c r="I287" s="212">
        <v>654</v>
      </c>
      <c r="J287" s="192">
        <f t="shared" si="126"/>
        <v>1308</v>
      </c>
      <c r="K287" s="212">
        <v>654</v>
      </c>
      <c r="L287" s="212">
        <v>654</v>
      </c>
      <c r="M287" s="198">
        <f t="shared" si="112"/>
        <v>100</v>
      </c>
      <c r="N287" s="198">
        <f t="shared" si="113"/>
        <v>100</v>
      </c>
      <c r="O287" s="198">
        <f t="shared" si="117"/>
        <v>100</v>
      </c>
    </row>
    <row r="288" spans="1:15" s="189" customFormat="1" ht="79.5" customHeight="1" x14ac:dyDescent="0.3">
      <c r="A288" s="190" t="s">
        <v>692</v>
      </c>
      <c r="B288" s="209" t="s">
        <v>71</v>
      </c>
      <c r="C288" s="191" t="s">
        <v>57</v>
      </c>
      <c r="D288" s="192"/>
      <c r="E288" s="192"/>
      <c r="F288" s="192"/>
      <c r="G288" s="192">
        <f>H288+I288</f>
        <v>12998.4</v>
      </c>
      <c r="H288" s="192">
        <v>1239.5999999999999</v>
      </c>
      <c r="I288" s="212">
        <v>11758.8</v>
      </c>
      <c r="J288" s="192">
        <f>K288+L288</f>
        <v>334.5</v>
      </c>
      <c r="K288" s="192">
        <v>0</v>
      </c>
      <c r="L288" s="212">
        <v>334.5</v>
      </c>
      <c r="M288" s="198">
        <f t="shared" si="112"/>
        <v>2.5733936484490396</v>
      </c>
      <c r="N288" s="198">
        <f t="shared" si="113"/>
        <v>0</v>
      </c>
      <c r="O288" s="198">
        <f t="shared" si="117"/>
        <v>2.8446780283702422</v>
      </c>
    </row>
    <row r="289" spans="1:15" s="203" customFormat="1" ht="46.5" customHeight="1" x14ac:dyDescent="0.3">
      <c r="A289" s="200" t="s">
        <v>778</v>
      </c>
      <c r="B289" s="211" t="s">
        <v>71</v>
      </c>
      <c r="C289" s="195" t="s">
        <v>57</v>
      </c>
      <c r="D289" s="201"/>
      <c r="E289" s="201"/>
      <c r="F289" s="201"/>
      <c r="G289" s="201">
        <f>SUM(H289:I289)</f>
        <v>100</v>
      </c>
      <c r="H289" s="201">
        <f>SUM(H290:H291)</f>
        <v>0</v>
      </c>
      <c r="I289" s="201">
        <f>SUM(I290:I291)</f>
        <v>100</v>
      </c>
      <c r="J289" s="201">
        <f>SUM(K289:L289)</f>
        <v>50</v>
      </c>
      <c r="K289" s="201">
        <f>SUM(K290:K291)</f>
        <v>0</v>
      </c>
      <c r="L289" s="201">
        <f>SUM(L290:L291)</f>
        <v>50</v>
      </c>
      <c r="M289" s="198">
        <f t="shared" ref="M289:M352" si="128">SUM(J289/G289*100)</f>
        <v>50</v>
      </c>
      <c r="N289" s="198"/>
      <c r="O289" s="198">
        <f t="shared" ref="O289:O349" si="129">SUM(L289/I289*100)</f>
        <v>50</v>
      </c>
    </row>
    <row r="290" spans="1:15" s="189" customFormat="1" ht="20.25" customHeight="1" x14ac:dyDescent="0.3">
      <c r="A290" s="190" t="s">
        <v>776</v>
      </c>
      <c r="B290" s="209" t="s">
        <v>71</v>
      </c>
      <c r="C290" s="191" t="s">
        <v>57</v>
      </c>
      <c r="D290" s="192"/>
      <c r="E290" s="192"/>
      <c r="F290" s="192"/>
      <c r="G290" s="192">
        <v>50</v>
      </c>
      <c r="H290" s="192"/>
      <c r="I290" s="212">
        <v>50</v>
      </c>
      <c r="J290" s="192">
        <v>50</v>
      </c>
      <c r="K290" s="192"/>
      <c r="L290" s="212">
        <v>50</v>
      </c>
      <c r="M290" s="198">
        <f t="shared" si="128"/>
        <v>100</v>
      </c>
      <c r="N290" s="198"/>
      <c r="O290" s="198">
        <f t="shared" si="129"/>
        <v>100</v>
      </c>
    </row>
    <row r="291" spans="1:15" s="189" customFormat="1" ht="20.25" customHeight="1" x14ac:dyDescent="0.3">
      <c r="A291" s="190" t="s">
        <v>777</v>
      </c>
      <c r="B291" s="209" t="s">
        <v>71</v>
      </c>
      <c r="C291" s="191" t="s">
        <v>57</v>
      </c>
      <c r="D291" s="192"/>
      <c r="E291" s="192"/>
      <c r="F291" s="192"/>
      <c r="G291" s="192">
        <v>50</v>
      </c>
      <c r="H291" s="192"/>
      <c r="I291" s="212">
        <v>50</v>
      </c>
      <c r="J291" s="192"/>
      <c r="K291" s="192"/>
      <c r="L291" s="212"/>
      <c r="M291" s="198">
        <f t="shared" si="128"/>
        <v>0</v>
      </c>
      <c r="N291" s="198"/>
      <c r="O291" s="198">
        <f t="shared" si="129"/>
        <v>0</v>
      </c>
    </row>
    <row r="292" spans="1:15" s="189" customFormat="1" ht="18" customHeight="1" x14ac:dyDescent="0.3">
      <c r="A292" s="185" t="s">
        <v>141</v>
      </c>
      <c r="B292" s="210" t="s">
        <v>71</v>
      </c>
      <c r="C292" s="186" t="s">
        <v>59</v>
      </c>
      <c r="D292" s="187">
        <f t="shared" ref="D292:D297" si="130">SUM(E292:F292)</f>
        <v>844649.5</v>
      </c>
      <c r="E292" s="187">
        <f>SUM(E293+E304+E310+E314+E318+E328+E337+E339+E334+E335+E341+E350+E354+E358+E372)</f>
        <v>224353.7</v>
      </c>
      <c r="F292" s="187">
        <f>SUM(F293+F304+F310+F314+F318+F328+F337+F339+F334+F335+F341+F350+F354+F358+F372)</f>
        <v>620295.80000000005</v>
      </c>
      <c r="G292" s="187">
        <f>SUM(H292:I292)</f>
        <v>941452.3</v>
      </c>
      <c r="H292" s="187">
        <f>SUM(H293+H304+H310+H314+H328+H336+H338+H339+H340+H341+H350+H354+H358+H363+H364+H372+H382+H386+H387+H388)</f>
        <v>268751.3</v>
      </c>
      <c r="I292" s="187">
        <f>SUM(I293+I304+I310+I314+I328+I336+I338+I339+I340+I341+I350+I354+I358+I363+I364+I372+I382+I386+I387+I388+I327)</f>
        <v>672701</v>
      </c>
      <c r="J292" s="187">
        <f>SUM(K292:L292)</f>
        <v>644634.69999999995</v>
      </c>
      <c r="K292" s="187">
        <f>SUM(K293+K304+K310+K314+K328+K336+K338+K339+K340+K341+K350+K354+K358+K363+K364+K372+K382+K386+K387+K388)</f>
        <v>190067.4</v>
      </c>
      <c r="L292" s="187">
        <f>SUM(L293+L304+L310+L314+L328+L336+L338+L339+L340+L341+L350+L354+L358+L363+L364+L372+L382+L386+L387+L388+L327)</f>
        <v>454567.3</v>
      </c>
      <c r="M292" s="187">
        <f t="shared" si="128"/>
        <v>68.472369763183963</v>
      </c>
      <c r="N292" s="187">
        <f t="shared" ref="N292:N352" si="131">SUM(K292/H292*100)</f>
        <v>70.722411389265844</v>
      </c>
      <c r="O292" s="187">
        <f t="shared" si="129"/>
        <v>67.57345388218539</v>
      </c>
    </row>
    <row r="293" spans="1:15" s="203" customFormat="1" ht="33" customHeight="1" x14ac:dyDescent="0.3">
      <c r="A293" s="200" t="s">
        <v>751</v>
      </c>
      <c r="B293" s="211"/>
      <c r="C293" s="195"/>
      <c r="D293" s="201">
        <f t="shared" si="130"/>
        <v>651747.80000000005</v>
      </c>
      <c r="E293" s="201">
        <f>SUM(E294+E295+E296+E297+E299+E300+E301+E302+E303)</f>
        <v>66819.8</v>
      </c>
      <c r="F293" s="201">
        <f>SUM(F294+F295+F296+F297+F299+F300+F301+F302+F303)</f>
        <v>584928</v>
      </c>
      <c r="G293" s="201">
        <f t="shared" si="115"/>
        <v>689528</v>
      </c>
      <c r="H293" s="201">
        <f>SUM(H294+H295+H296+H297+H299+H300+H301+H302+H303)</f>
        <v>73139.599999999991</v>
      </c>
      <c r="I293" s="201">
        <f t="shared" ref="I293" si="132">SUM(I294+I295+I296+I297+I299+I300+I301+I302+I303)</f>
        <v>616388.4</v>
      </c>
      <c r="J293" s="201">
        <f t="shared" ref="J293:J298" si="133">SUM(K293:L293)</f>
        <v>488276.69999999995</v>
      </c>
      <c r="K293" s="201">
        <f>SUM(K294+K295+K296+K297+K299+K300+K301+K302+K303)</f>
        <v>50394.500000000007</v>
      </c>
      <c r="L293" s="201">
        <f t="shared" ref="L293" si="134">SUM(L294+L295+L296+L297+L299+L300+L301+L302+L303)</f>
        <v>437882.19999999995</v>
      </c>
      <c r="M293" s="217">
        <f t="shared" si="128"/>
        <v>70.813179450290633</v>
      </c>
      <c r="N293" s="217">
        <f t="shared" si="131"/>
        <v>68.90179875197569</v>
      </c>
      <c r="O293" s="217">
        <f t="shared" si="129"/>
        <v>71.039980635586247</v>
      </c>
    </row>
    <row r="294" spans="1:15" s="189" customFormat="1" ht="16.5" customHeight="1" x14ac:dyDescent="0.3">
      <c r="A294" s="190" t="s">
        <v>583</v>
      </c>
      <c r="B294" s="209" t="s">
        <v>71</v>
      </c>
      <c r="C294" s="209" t="s">
        <v>59</v>
      </c>
      <c r="D294" s="192">
        <f t="shared" si="130"/>
        <v>96738.900000000009</v>
      </c>
      <c r="E294" s="192">
        <v>9135.2999999999993</v>
      </c>
      <c r="F294" s="192">
        <v>87603.6</v>
      </c>
      <c r="G294" s="192">
        <f t="shared" si="115"/>
        <v>101242.8</v>
      </c>
      <c r="H294" s="192">
        <v>9135.2999999999993</v>
      </c>
      <c r="I294" s="192">
        <v>92107.5</v>
      </c>
      <c r="J294" s="192">
        <f t="shared" si="133"/>
        <v>69639.399999999994</v>
      </c>
      <c r="K294" s="192">
        <v>7077.3</v>
      </c>
      <c r="L294" s="192">
        <v>62562.1</v>
      </c>
      <c r="M294" s="198">
        <f t="shared" si="128"/>
        <v>68.784545666457262</v>
      </c>
      <c r="N294" s="198">
        <f t="shared" si="131"/>
        <v>77.472004203474441</v>
      </c>
      <c r="O294" s="198">
        <f t="shared" si="129"/>
        <v>67.92291615775045</v>
      </c>
    </row>
    <row r="295" spans="1:15" s="189" customFormat="1" ht="16.5" customHeight="1" x14ac:dyDescent="0.3">
      <c r="A295" s="190" t="s">
        <v>584</v>
      </c>
      <c r="B295" s="209" t="s">
        <v>71</v>
      </c>
      <c r="C295" s="209" t="s">
        <v>59</v>
      </c>
      <c r="D295" s="192">
        <f t="shared" si="130"/>
        <v>69238.3</v>
      </c>
      <c r="E295" s="192">
        <v>4516.8</v>
      </c>
      <c r="F295" s="192">
        <v>64721.5</v>
      </c>
      <c r="G295" s="192">
        <f t="shared" si="115"/>
        <v>72839.900000000009</v>
      </c>
      <c r="H295" s="192">
        <v>4516.8</v>
      </c>
      <c r="I295" s="192">
        <v>68323.100000000006</v>
      </c>
      <c r="J295" s="192">
        <f t="shared" si="133"/>
        <v>50500.600000000006</v>
      </c>
      <c r="K295" s="192">
        <v>2947.3</v>
      </c>
      <c r="L295" s="192">
        <v>47553.3</v>
      </c>
      <c r="M295" s="198">
        <f t="shared" si="128"/>
        <v>69.330957346179773</v>
      </c>
      <c r="N295" s="198">
        <f t="shared" si="131"/>
        <v>65.251948281969547</v>
      </c>
      <c r="O295" s="198">
        <f t="shared" si="129"/>
        <v>69.600618238926515</v>
      </c>
    </row>
    <row r="296" spans="1:15" s="189" customFormat="1" ht="16.5" customHeight="1" x14ac:dyDescent="0.3">
      <c r="A296" s="190" t="s">
        <v>548</v>
      </c>
      <c r="B296" s="209" t="s">
        <v>71</v>
      </c>
      <c r="C296" s="209" t="s">
        <v>59</v>
      </c>
      <c r="D296" s="192">
        <f t="shared" si="130"/>
        <v>83234</v>
      </c>
      <c r="E296" s="192">
        <v>4832.3</v>
      </c>
      <c r="F296" s="192">
        <v>78401.7</v>
      </c>
      <c r="G296" s="192">
        <f t="shared" si="115"/>
        <v>88292.7</v>
      </c>
      <c r="H296" s="192">
        <v>5615.2</v>
      </c>
      <c r="I296" s="192">
        <v>82677.5</v>
      </c>
      <c r="J296" s="192">
        <f t="shared" si="133"/>
        <v>66857.8</v>
      </c>
      <c r="K296" s="192">
        <v>3858.4</v>
      </c>
      <c r="L296" s="192">
        <v>62999.4</v>
      </c>
      <c r="M296" s="198">
        <f t="shared" si="128"/>
        <v>75.722908009382436</v>
      </c>
      <c r="N296" s="198">
        <f t="shared" si="131"/>
        <v>68.713491950420291</v>
      </c>
      <c r="O296" s="198">
        <f t="shared" si="129"/>
        <v>76.198965861328659</v>
      </c>
    </row>
    <row r="297" spans="1:15" s="189" customFormat="1" ht="16.5" customHeight="1" x14ac:dyDescent="0.3">
      <c r="A297" s="190" t="s">
        <v>549</v>
      </c>
      <c r="B297" s="209" t="s">
        <v>71</v>
      </c>
      <c r="C297" s="209" t="s">
        <v>59</v>
      </c>
      <c r="D297" s="192">
        <f t="shared" si="130"/>
        <v>155361.09999999998</v>
      </c>
      <c r="E297" s="192">
        <v>23233.3</v>
      </c>
      <c r="F297" s="192">
        <v>132127.79999999999</v>
      </c>
      <c r="G297" s="192">
        <f t="shared" si="115"/>
        <v>164385.09999999998</v>
      </c>
      <c r="H297" s="192">
        <v>25461.8</v>
      </c>
      <c r="I297" s="192">
        <v>138923.29999999999</v>
      </c>
      <c r="J297" s="192">
        <f t="shared" si="133"/>
        <v>117865.5</v>
      </c>
      <c r="K297" s="192">
        <v>18554</v>
      </c>
      <c r="L297" s="192">
        <v>99311.5</v>
      </c>
      <c r="M297" s="198">
        <f t="shared" si="128"/>
        <v>71.700841499624985</v>
      </c>
      <c r="N297" s="198">
        <f t="shared" si="131"/>
        <v>72.869946351004259</v>
      </c>
      <c r="O297" s="198">
        <f t="shared" si="129"/>
        <v>71.486568487791473</v>
      </c>
    </row>
    <row r="298" spans="1:15" s="189" customFormat="1" ht="16.5" customHeight="1" x14ac:dyDescent="0.3">
      <c r="A298" s="190" t="s">
        <v>320</v>
      </c>
      <c r="B298" s="209" t="s">
        <v>71</v>
      </c>
      <c r="C298" s="209" t="s">
        <v>59</v>
      </c>
      <c r="D298" s="192">
        <v>6500</v>
      </c>
      <c r="E298" s="192">
        <v>6500</v>
      </c>
      <c r="F298" s="192"/>
      <c r="G298" s="192">
        <f t="shared" si="115"/>
        <v>7625.9</v>
      </c>
      <c r="H298" s="192">
        <v>7625.9</v>
      </c>
      <c r="I298" s="192"/>
      <c r="J298" s="192">
        <f t="shared" si="133"/>
        <v>6500</v>
      </c>
      <c r="K298" s="192">
        <v>6500</v>
      </c>
      <c r="L298" s="192"/>
      <c r="M298" s="198">
        <f t="shared" si="128"/>
        <v>85.235841015486699</v>
      </c>
      <c r="N298" s="198">
        <f t="shared" si="131"/>
        <v>85.235841015486699</v>
      </c>
      <c r="O298" s="198"/>
    </row>
    <row r="299" spans="1:15" s="189" customFormat="1" ht="16.5" customHeight="1" x14ac:dyDescent="0.3">
      <c r="A299" s="190" t="s">
        <v>552</v>
      </c>
      <c r="B299" s="209" t="s">
        <v>71</v>
      </c>
      <c r="C299" s="209" t="s">
        <v>59</v>
      </c>
      <c r="D299" s="192">
        <f t="shared" ref="D299:D372" si="135">SUM(E299:F299)</f>
        <v>74890.099999999991</v>
      </c>
      <c r="E299" s="192">
        <v>5251.9</v>
      </c>
      <c r="F299" s="192">
        <v>69638.2</v>
      </c>
      <c r="G299" s="192">
        <f t="shared" si="115"/>
        <v>81358.099999999991</v>
      </c>
      <c r="H299" s="192">
        <v>7924.4</v>
      </c>
      <c r="I299" s="192">
        <v>73433.7</v>
      </c>
      <c r="J299" s="192">
        <f t="shared" ref="J299:J313" si="136">SUM(K299:L299)</f>
        <v>55308.4</v>
      </c>
      <c r="K299" s="192">
        <v>4774.8</v>
      </c>
      <c r="L299" s="192">
        <v>50533.599999999999</v>
      </c>
      <c r="M299" s="198">
        <f t="shared" si="128"/>
        <v>67.981430244806603</v>
      </c>
      <c r="N299" s="198">
        <f t="shared" si="131"/>
        <v>60.25440411892383</v>
      </c>
      <c r="O299" s="198">
        <f t="shared" si="129"/>
        <v>68.815271462557376</v>
      </c>
    </row>
    <row r="300" spans="1:15" s="189" customFormat="1" ht="16.5" customHeight="1" x14ac:dyDescent="0.3">
      <c r="A300" s="190" t="s">
        <v>550</v>
      </c>
      <c r="B300" s="209" t="s">
        <v>71</v>
      </c>
      <c r="C300" s="209" t="s">
        <v>59</v>
      </c>
      <c r="D300" s="192">
        <f t="shared" si="135"/>
        <v>37963.4</v>
      </c>
      <c r="E300" s="192">
        <v>6727.3</v>
      </c>
      <c r="F300" s="192">
        <v>31236.1</v>
      </c>
      <c r="G300" s="192">
        <f t="shared" si="115"/>
        <v>40349.199999999997</v>
      </c>
      <c r="H300" s="192">
        <v>7363.2</v>
      </c>
      <c r="I300" s="192">
        <v>32986</v>
      </c>
      <c r="J300" s="192">
        <f t="shared" si="136"/>
        <v>29309.800000000003</v>
      </c>
      <c r="K300" s="192">
        <v>5150.8999999999996</v>
      </c>
      <c r="L300" s="192">
        <v>24158.9</v>
      </c>
      <c r="M300" s="198">
        <f t="shared" si="128"/>
        <v>72.640349746711223</v>
      </c>
      <c r="N300" s="198">
        <f t="shared" si="131"/>
        <v>69.954639287266403</v>
      </c>
      <c r="O300" s="198">
        <f t="shared" si="129"/>
        <v>73.239859334263031</v>
      </c>
    </row>
    <row r="301" spans="1:15" s="189" customFormat="1" ht="16.5" customHeight="1" x14ac:dyDescent="0.3">
      <c r="A301" s="190" t="s">
        <v>551</v>
      </c>
      <c r="B301" s="209" t="s">
        <v>71</v>
      </c>
      <c r="C301" s="209" t="s">
        <v>59</v>
      </c>
      <c r="D301" s="192">
        <f t="shared" si="135"/>
        <v>46096.399999999994</v>
      </c>
      <c r="E301" s="192">
        <v>3502.2</v>
      </c>
      <c r="F301" s="192">
        <v>42594.2</v>
      </c>
      <c r="G301" s="192">
        <f t="shared" si="115"/>
        <v>48427.399999999994</v>
      </c>
      <c r="H301" s="192">
        <v>3502.2</v>
      </c>
      <c r="I301" s="192">
        <v>44925.2</v>
      </c>
      <c r="J301" s="192">
        <f t="shared" si="136"/>
        <v>33855.599999999999</v>
      </c>
      <c r="K301" s="192">
        <v>2174.8000000000002</v>
      </c>
      <c r="L301" s="192">
        <v>31680.799999999999</v>
      </c>
      <c r="M301" s="198">
        <f t="shared" si="128"/>
        <v>69.910009622651643</v>
      </c>
      <c r="N301" s="198">
        <f t="shared" si="131"/>
        <v>62.0981097595797</v>
      </c>
      <c r="O301" s="198">
        <f t="shared" si="129"/>
        <v>70.518996020051105</v>
      </c>
    </row>
    <row r="302" spans="1:15" s="189" customFormat="1" ht="16.5" customHeight="1" x14ac:dyDescent="0.3">
      <c r="A302" s="190" t="s">
        <v>284</v>
      </c>
      <c r="B302" s="209" t="s">
        <v>71</v>
      </c>
      <c r="C302" s="209" t="s">
        <v>59</v>
      </c>
      <c r="D302" s="192">
        <f t="shared" si="135"/>
        <v>88225.599999999991</v>
      </c>
      <c r="E302" s="192">
        <v>9620.7000000000007</v>
      </c>
      <c r="F302" s="192">
        <v>78604.899999999994</v>
      </c>
      <c r="G302" s="192">
        <f t="shared" si="115"/>
        <v>92632.8</v>
      </c>
      <c r="H302" s="192">
        <v>9620.7000000000007</v>
      </c>
      <c r="I302" s="192">
        <v>83012.100000000006</v>
      </c>
      <c r="J302" s="192">
        <f t="shared" si="136"/>
        <v>64939.6</v>
      </c>
      <c r="K302" s="192">
        <v>5857</v>
      </c>
      <c r="L302" s="192">
        <v>59082.6</v>
      </c>
      <c r="M302" s="198">
        <f t="shared" si="128"/>
        <v>70.104325897522259</v>
      </c>
      <c r="N302" s="198">
        <f t="shared" si="131"/>
        <v>60.879146008086728</v>
      </c>
      <c r="O302" s="198">
        <f t="shared" si="129"/>
        <v>71.173479528887952</v>
      </c>
    </row>
    <row r="303" spans="1:15" s="189" customFormat="1" ht="16.5" hidden="1" customHeight="1" x14ac:dyDescent="0.3">
      <c r="A303" s="190" t="s">
        <v>313</v>
      </c>
      <c r="B303" s="209" t="s">
        <v>71</v>
      </c>
      <c r="C303" s="209" t="s">
        <v>59</v>
      </c>
      <c r="D303" s="192">
        <f t="shared" si="135"/>
        <v>0</v>
      </c>
      <c r="E303" s="192"/>
      <c r="F303" s="192"/>
      <c r="G303" s="192">
        <f t="shared" si="115"/>
        <v>0</v>
      </c>
      <c r="H303" s="192"/>
      <c r="I303" s="192"/>
      <c r="J303" s="192">
        <f t="shared" si="136"/>
        <v>0</v>
      </c>
      <c r="K303" s="192"/>
      <c r="L303" s="192"/>
      <c r="M303" s="217" t="e">
        <f t="shared" si="128"/>
        <v>#DIV/0!</v>
      </c>
      <c r="N303" s="217" t="e">
        <f t="shared" si="131"/>
        <v>#DIV/0!</v>
      </c>
      <c r="O303" s="217" t="e">
        <f t="shared" si="129"/>
        <v>#DIV/0!</v>
      </c>
    </row>
    <row r="304" spans="1:15" s="193" customFormat="1" ht="24" customHeight="1" x14ac:dyDescent="0.3">
      <c r="A304" s="194" t="s">
        <v>4</v>
      </c>
      <c r="B304" s="211" t="s">
        <v>71</v>
      </c>
      <c r="C304" s="211" t="s">
        <v>59</v>
      </c>
      <c r="D304" s="202">
        <f t="shared" si="135"/>
        <v>35248.9</v>
      </c>
      <c r="E304" s="202"/>
      <c r="F304" s="202">
        <f>SUM(F305+F306+F307+F308+F309)</f>
        <v>35248.9</v>
      </c>
      <c r="G304" s="202">
        <f t="shared" si="115"/>
        <v>38426.1</v>
      </c>
      <c r="H304" s="202"/>
      <c r="I304" s="202">
        <f>SUM(I305:I308)</f>
        <v>38426.1</v>
      </c>
      <c r="J304" s="202">
        <f t="shared" si="136"/>
        <v>3016.3</v>
      </c>
      <c r="K304" s="202"/>
      <c r="L304" s="202">
        <f>SUM(L305:L308)</f>
        <v>3016.3</v>
      </c>
      <c r="M304" s="217">
        <f t="shared" si="128"/>
        <v>7.8496126330801204</v>
      </c>
      <c r="N304" s="217"/>
      <c r="O304" s="217">
        <f t="shared" si="129"/>
        <v>7.8496126330801204</v>
      </c>
    </row>
    <row r="305" spans="1:15" s="189" customFormat="1" ht="15.75" customHeight="1" x14ac:dyDescent="0.3">
      <c r="A305" s="190" t="s">
        <v>142</v>
      </c>
      <c r="B305" s="209" t="s">
        <v>71</v>
      </c>
      <c r="C305" s="209" t="s">
        <v>59</v>
      </c>
      <c r="D305" s="192">
        <f t="shared" si="135"/>
        <v>33912.199999999997</v>
      </c>
      <c r="E305" s="192"/>
      <c r="F305" s="192">
        <v>33912.199999999997</v>
      </c>
      <c r="G305" s="192">
        <f t="shared" si="115"/>
        <v>37329.199999999997</v>
      </c>
      <c r="H305" s="192"/>
      <c r="I305" s="192">
        <v>37329.199999999997</v>
      </c>
      <c r="J305" s="192">
        <f t="shared" si="136"/>
        <v>3016.3</v>
      </c>
      <c r="K305" s="192"/>
      <c r="L305" s="192">
        <v>3016.3</v>
      </c>
      <c r="M305" s="198">
        <f t="shared" si="128"/>
        <v>8.0802696012772852</v>
      </c>
      <c r="N305" s="198"/>
      <c r="O305" s="198">
        <f t="shared" si="129"/>
        <v>8.0802696012772852</v>
      </c>
    </row>
    <row r="306" spans="1:15" s="189" customFormat="1" ht="19.5" customHeight="1" x14ac:dyDescent="0.3">
      <c r="A306" s="190" t="s">
        <v>143</v>
      </c>
      <c r="B306" s="209" t="s">
        <v>71</v>
      </c>
      <c r="C306" s="209" t="s">
        <v>59</v>
      </c>
      <c r="D306" s="192">
        <f t="shared" si="135"/>
        <v>1096.9000000000001</v>
      </c>
      <c r="E306" s="192"/>
      <c r="F306" s="192">
        <v>1096.9000000000001</v>
      </c>
      <c r="G306" s="192">
        <f t="shared" si="115"/>
        <v>1096.9000000000001</v>
      </c>
      <c r="H306" s="192"/>
      <c r="I306" s="192">
        <v>1096.9000000000001</v>
      </c>
      <c r="J306" s="192">
        <f t="shared" si="136"/>
        <v>0</v>
      </c>
      <c r="K306" s="192"/>
      <c r="L306" s="192"/>
      <c r="M306" s="198">
        <f t="shared" si="128"/>
        <v>0</v>
      </c>
      <c r="N306" s="198"/>
      <c r="O306" s="198">
        <f t="shared" si="129"/>
        <v>0</v>
      </c>
    </row>
    <row r="307" spans="1:15" s="189" customFormat="1" ht="1.5" hidden="1" customHeight="1" x14ac:dyDescent="0.3">
      <c r="A307" s="190" t="s">
        <v>26</v>
      </c>
      <c r="B307" s="209" t="s">
        <v>71</v>
      </c>
      <c r="C307" s="209" t="s">
        <v>59</v>
      </c>
      <c r="D307" s="192">
        <f t="shared" si="135"/>
        <v>0</v>
      </c>
      <c r="E307" s="192"/>
      <c r="F307" s="192"/>
      <c r="G307" s="192">
        <f t="shared" si="115"/>
        <v>0</v>
      </c>
      <c r="H307" s="192"/>
      <c r="I307" s="192"/>
      <c r="J307" s="192">
        <f t="shared" si="136"/>
        <v>0</v>
      </c>
      <c r="K307" s="192"/>
      <c r="L307" s="192"/>
      <c r="M307" s="217" t="e">
        <f t="shared" si="128"/>
        <v>#DIV/0!</v>
      </c>
      <c r="N307" s="217" t="e">
        <f t="shared" si="131"/>
        <v>#DIV/0!</v>
      </c>
      <c r="O307" s="217" t="e">
        <f t="shared" si="129"/>
        <v>#DIV/0!</v>
      </c>
    </row>
    <row r="308" spans="1:15" s="189" customFormat="1" ht="18.75" x14ac:dyDescent="0.3">
      <c r="A308" s="190" t="s">
        <v>144</v>
      </c>
      <c r="B308" s="209" t="s">
        <v>71</v>
      </c>
      <c r="C308" s="209" t="s">
        <v>59</v>
      </c>
      <c r="D308" s="192">
        <f t="shared" si="135"/>
        <v>239.8</v>
      </c>
      <c r="E308" s="192"/>
      <c r="F308" s="192">
        <v>239.8</v>
      </c>
      <c r="G308" s="192">
        <f t="shared" si="115"/>
        <v>0</v>
      </c>
      <c r="H308" s="192"/>
      <c r="I308" s="192">
        <v>0</v>
      </c>
      <c r="J308" s="192">
        <f t="shared" si="136"/>
        <v>0</v>
      </c>
      <c r="K308" s="192"/>
      <c r="L308" s="192"/>
      <c r="M308" s="217"/>
      <c r="N308" s="217"/>
      <c r="O308" s="217"/>
    </row>
    <row r="309" spans="1:15" s="189" customFormat="1" ht="37.5" hidden="1" x14ac:dyDescent="0.3">
      <c r="A309" s="190" t="s">
        <v>145</v>
      </c>
      <c r="B309" s="209" t="s">
        <v>71</v>
      </c>
      <c r="C309" s="209" t="s">
        <v>59</v>
      </c>
      <c r="D309" s="192">
        <f t="shared" si="135"/>
        <v>0</v>
      </c>
      <c r="E309" s="192"/>
      <c r="F309" s="192"/>
      <c r="G309" s="192">
        <f t="shared" si="115"/>
        <v>0</v>
      </c>
      <c r="H309" s="192"/>
      <c r="I309" s="192"/>
      <c r="J309" s="192">
        <f t="shared" si="136"/>
        <v>0</v>
      </c>
      <c r="K309" s="192"/>
      <c r="L309" s="192"/>
      <c r="M309" s="217" t="e">
        <f t="shared" si="128"/>
        <v>#DIV/0!</v>
      </c>
      <c r="N309" s="217" t="e">
        <f t="shared" si="131"/>
        <v>#DIV/0!</v>
      </c>
      <c r="O309" s="217" t="e">
        <f t="shared" si="129"/>
        <v>#DIV/0!</v>
      </c>
    </row>
    <row r="310" spans="1:15" s="203" customFormat="1" ht="36" customHeight="1" x14ac:dyDescent="0.3">
      <c r="A310" s="200" t="s">
        <v>752</v>
      </c>
      <c r="B310" s="211"/>
      <c r="C310" s="211"/>
      <c r="D310" s="201">
        <f t="shared" si="135"/>
        <v>95751.1</v>
      </c>
      <c r="E310" s="201">
        <f>SUM(E311+E312+E313)</f>
        <v>95751.1</v>
      </c>
      <c r="F310" s="201">
        <f>SUM(F311+F312+F313)</f>
        <v>0</v>
      </c>
      <c r="G310" s="201">
        <f t="shared" si="115"/>
        <v>107850</v>
      </c>
      <c r="H310" s="201">
        <f>SUM(H311+H312+H313)</f>
        <v>107850</v>
      </c>
      <c r="I310" s="201">
        <f t="shared" ref="I310" si="137">SUM(I311+I312+I313)</f>
        <v>0</v>
      </c>
      <c r="J310" s="201">
        <f t="shared" si="136"/>
        <v>76565.8</v>
      </c>
      <c r="K310" s="201">
        <f>SUM(K311+K312+K313)</f>
        <v>76565.8</v>
      </c>
      <c r="L310" s="201">
        <f t="shared" ref="L310" si="138">SUM(L311+L312+L313)</f>
        <v>0</v>
      </c>
      <c r="M310" s="217">
        <f t="shared" si="128"/>
        <v>70.992860454334732</v>
      </c>
      <c r="N310" s="217">
        <f t="shared" si="131"/>
        <v>70.992860454334732</v>
      </c>
      <c r="O310" s="217"/>
    </row>
    <row r="311" spans="1:15" s="189" customFormat="1" ht="19.5" customHeight="1" x14ac:dyDescent="0.3">
      <c r="A311" s="190" t="s">
        <v>165</v>
      </c>
      <c r="B311" s="209" t="s">
        <v>71</v>
      </c>
      <c r="C311" s="209" t="s">
        <v>59</v>
      </c>
      <c r="D311" s="192">
        <f t="shared" si="135"/>
        <v>17510.8</v>
      </c>
      <c r="E311" s="192">
        <v>17510.8</v>
      </c>
      <c r="F311" s="192"/>
      <c r="G311" s="192">
        <f t="shared" si="115"/>
        <v>19189.2</v>
      </c>
      <c r="H311" s="192">
        <v>19189.2</v>
      </c>
      <c r="I311" s="192"/>
      <c r="J311" s="192">
        <f t="shared" si="136"/>
        <v>14323.4</v>
      </c>
      <c r="K311" s="192">
        <v>14323.4</v>
      </c>
      <c r="L311" s="192"/>
      <c r="M311" s="198">
        <f t="shared" si="128"/>
        <v>74.643028370124853</v>
      </c>
      <c r="N311" s="198">
        <f t="shared" si="131"/>
        <v>74.643028370124853</v>
      </c>
      <c r="O311" s="217"/>
    </row>
    <row r="312" spans="1:15" s="189" customFormat="1" ht="18.75" customHeight="1" x14ac:dyDescent="0.3">
      <c r="A312" s="190" t="s">
        <v>167</v>
      </c>
      <c r="B312" s="209" t="s">
        <v>71</v>
      </c>
      <c r="C312" s="209" t="s">
        <v>59</v>
      </c>
      <c r="D312" s="192">
        <f t="shared" si="135"/>
        <v>45306.400000000001</v>
      </c>
      <c r="E312" s="192">
        <v>45306.400000000001</v>
      </c>
      <c r="F312" s="192"/>
      <c r="G312" s="192">
        <f t="shared" si="115"/>
        <v>52766.1</v>
      </c>
      <c r="H312" s="192">
        <v>52766.1</v>
      </c>
      <c r="I312" s="192"/>
      <c r="J312" s="192">
        <f t="shared" si="136"/>
        <v>36647.4</v>
      </c>
      <c r="K312" s="192">
        <v>36647.4</v>
      </c>
      <c r="L312" s="192"/>
      <c r="M312" s="198">
        <f t="shared" si="128"/>
        <v>69.452546237072667</v>
      </c>
      <c r="N312" s="198">
        <f t="shared" si="131"/>
        <v>69.452546237072667</v>
      </c>
      <c r="O312" s="217"/>
    </row>
    <row r="313" spans="1:15" s="189" customFormat="1" ht="17.25" customHeight="1" x14ac:dyDescent="0.3">
      <c r="A313" s="190" t="s">
        <v>166</v>
      </c>
      <c r="B313" s="209" t="s">
        <v>71</v>
      </c>
      <c r="C313" s="209" t="s">
        <v>59</v>
      </c>
      <c r="D313" s="192">
        <f t="shared" si="135"/>
        <v>32933.9</v>
      </c>
      <c r="E313" s="192">
        <v>32933.9</v>
      </c>
      <c r="F313" s="192"/>
      <c r="G313" s="192">
        <f t="shared" si="115"/>
        <v>35894.699999999997</v>
      </c>
      <c r="H313" s="192">
        <v>35894.699999999997</v>
      </c>
      <c r="I313" s="192"/>
      <c r="J313" s="192">
        <f t="shared" si="136"/>
        <v>25595</v>
      </c>
      <c r="K313" s="192">
        <v>25595</v>
      </c>
      <c r="L313" s="192"/>
      <c r="M313" s="198">
        <f t="shared" si="128"/>
        <v>71.305791662836029</v>
      </c>
      <c r="N313" s="198">
        <f t="shared" si="131"/>
        <v>71.305791662836029</v>
      </c>
      <c r="O313" s="217"/>
    </row>
    <row r="314" spans="1:15" s="203" customFormat="1" ht="38.25" customHeight="1" x14ac:dyDescent="0.3">
      <c r="A314" s="200" t="s">
        <v>753</v>
      </c>
      <c r="B314" s="211"/>
      <c r="C314" s="211"/>
      <c r="D314" s="201">
        <f>SUM(E314:F314)</f>
        <v>43524.800000000003</v>
      </c>
      <c r="E314" s="201">
        <f>SUM(E315+E316+E317)</f>
        <v>43524.800000000003</v>
      </c>
      <c r="F314" s="201"/>
      <c r="G314" s="201">
        <f>SUM(H314:I314)</f>
        <v>46918.2</v>
      </c>
      <c r="H314" s="201">
        <f>SUM(H315+H316+H317)</f>
        <v>46918.2</v>
      </c>
      <c r="I314" s="201">
        <f t="shared" ref="I314" si="139">SUM(I315+I316+I317)</f>
        <v>0</v>
      </c>
      <c r="J314" s="201">
        <f>SUM(K314:L314)</f>
        <v>32451.200000000001</v>
      </c>
      <c r="K314" s="201">
        <f>SUM(K315+K316+K317)</f>
        <v>32451.200000000001</v>
      </c>
      <c r="L314" s="201">
        <f t="shared" ref="L314" si="140">SUM(L315+L316+L317)</f>
        <v>0</v>
      </c>
      <c r="M314" s="217">
        <f t="shared" si="128"/>
        <v>69.16548375683638</v>
      </c>
      <c r="N314" s="217">
        <f t="shared" si="131"/>
        <v>69.16548375683638</v>
      </c>
      <c r="O314" s="217"/>
    </row>
    <row r="315" spans="1:15" s="189" customFormat="1" ht="18.75" customHeight="1" x14ac:dyDescent="0.3">
      <c r="A315" s="190" t="s">
        <v>168</v>
      </c>
      <c r="B315" s="209" t="s">
        <v>71</v>
      </c>
      <c r="C315" s="209" t="s">
        <v>59</v>
      </c>
      <c r="D315" s="192">
        <f t="shared" si="135"/>
        <v>14789.5</v>
      </c>
      <c r="E315" s="192">
        <v>14789.5</v>
      </c>
      <c r="F315" s="192"/>
      <c r="G315" s="192">
        <f t="shared" si="115"/>
        <v>16115.2</v>
      </c>
      <c r="H315" s="192">
        <v>16115.2</v>
      </c>
      <c r="I315" s="192"/>
      <c r="J315" s="192">
        <f t="shared" ref="J315:J327" si="141">SUM(K315:L315)</f>
        <v>10601</v>
      </c>
      <c r="K315" s="192">
        <v>10601</v>
      </c>
      <c r="L315" s="192"/>
      <c r="M315" s="198">
        <f t="shared" si="128"/>
        <v>65.782615170770455</v>
      </c>
      <c r="N315" s="198">
        <f t="shared" si="131"/>
        <v>65.782615170770455</v>
      </c>
      <c r="O315" s="198"/>
    </row>
    <row r="316" spans="1:15" s="189" customFormat="1" ht="19.5" customHeight="1" x14ac:dyDescent="0.3">
      <c r="A316" s="190" t="s">
        <v>169</v>
      </c>
      <c r="B316" s="209" t="s">
        <v>71</v>
      </c>
      <c r="C316" s="209" t="s">
        <v>59</v>
      </c>
      <c r="D316" s="192">
        <f t="shared" si="135"/>
        <v>13240.7</v>
      </c>
      <c r="E316" s="192">
        <v>13240.7</v>
      </c>
      <c r="F316" s="192"/>
      <c r="G316" s="192">
        <f t="shared" si="115"/>
        <v>14346</v>
      </c>
      <c r="H316" s="192">
        <v>14346</v>
      </c>
      <c r="I316" s="192"/>
      <c r="J316" s="192">
        <f t="shared" si="141"/>
        <v>10594.2</v>
      </c>
      <c r="K316" s="192">
        <v>10594.2</v>
      </c>
      <c r="L316" s="192"/>
      <c r="M316" s="198">
        <f t="shared" si="128"/>
        <v>73.84776244249268</v>
      </c>
      <c r="N316" s="198">
        <f t="shared" si="131"/>
        <v>73.84776244249268</v>
      </c>
      <c r="O316" s="198"/>
    </row>
    <row r="317" spans="1:15" s="189" customFormat="1" ht="21.75" customHeight="1" x14ac:dyDescent="0.3">
      <c r="A317" s="190" t="s">
        <v>545</v>
      </c>
      <c r="B317" s="209" t="s">
        <v>71</v>
      </c>
      <c r="C317" s="209" t="s">
        <v>59</v>
      </c>
      <c r="D317" s="192">
        <f t="shared" si="135"/>
        <v>15494.6</v>
      </c>
      <c r="E317" s="192">
        <v>15494.6</v>
      </c>
      <c r="F317" s="192"/>
      <c r="G317" s="192">
        <f t="shared" si="115"/>
        <v>16457</v>
      </c>
      <c r="H317" s="192">
        <v>16457</v>
      </c>
      <c r="I317" s="192"/>
      <c r="J317" s="192">
        <f t="shared" si="141"/>
        <v>11256</v>
      </c>
      <c r="K317" s="192">
        <v>11256</v>
      </c>
      <c r="L317" s="192"/>
      <c r="M317" s="198">
        <f t="shared" si="128"/>
        <v>68.39642705231816</v>
      </c>
      <c r="N317" s="198">
        <f t="shared" si="131"/>
        <v>68.39642705231816</v>
      </c>
      <c r="O317" s="198"/>
    </row>
    <row r="318" spans="1:15" s="189" customFormat="1" ht="56.25" hidden="1" collapsed="1" x14ac:dyDescent="0.3">
      <c r="A318" s="190" t="s">
        <v>1032</v>
      </c>
      <c r="B318" s="209" t="s">
        <v>71</v>
      </c>
      <c r="C318" s="209" t="s">
        <v>59</v>
      </c>
      <c r="D318" s="192">
        <f t="shared" si="135"/>
        <v>0</v>
      </c>
      <c r="E318" s="192"/>
      <c r="F318" s="192"/>
      <c r="G318" s="192">
        <f t="shared" si="115"/>
        <v>0</v>
      </c>
      <c r="H318" s="192"/>
      <c r="I318" s="192"/>
      <c r="J318" s="192">
        <f t="shared" si="141"/>
        <v>0</v>
      </c>
      <c r="K318" s="192"/>
      <c r="L318" s="192"/>
      <c r="M318" s="217" t="e">
        <f t="shared" si="128"/>
        <v>#DIV/0!</v>
      </c>
      <c r="N318" s="217" t="e">
        <f t="shared" si="131"/>
        <v>#DIV/0!</v>
      </c>
      <c r="O318" s="217" t="e">
        <f t="shared" si="129"/>
        <v>#DIV/0!</v>
      </c>
    </row>
    <row r="319" spans="1:15" s="189" customFormat="1" ht="12.75" hidden="1" customHeight="1" outlineLevel="1" x14ac:dyDescent="0.3">
      <c r="A319" s="190" t="s">
        <v>146</v>
      </c>
      <c r="B319" s="209" t="s">
        <v>71</v>
      </c>
      <c r="C319" s="209" t="s">
        <v>59</v>
      </c>
      <c r="D319" s="192">
        <f t="shared" si="135"/>
        <v>0</v>
      </c>
      <c r="E319" s="192"/>
      <c r="F319" s="192"/>
      <c r="G319" s="192">
        <f t="shared" si="115"/>
        <v>0</v>
      </c>
      <c r="H319" s="192"/>
      <c r="I319" s="192"/>
      <c r="J319" s="192">
        <f t="shared" si="141"/>
        <v>0</v>
      </c>
      <c r="K319" s="192"/>
      <c r="L319" s="192"/>
      <c r="M319" s="217" t="e">
        <f t="shared" si="128"/>
        <v>#DIV/0!</v>
      </c>
      <c r="N319" s="217" t="e">
        <f t="shared" si="131"/>
        <v>#DIV/0!</v>
      </c>
      <c r="O319" s="217" t="e">
        <f t="shared" si="129"/>
        <v>#DIV/0!</v>
      </c>
    </row>
    <row r="320" spans="1:15" s="189" customFormat="1" ht="12.75" hidden="1" customHeight="1" outlineLevel="1" x14ac:dyDescent="0.3">
      <c r="A320" s="190" t="s">
        <v>147</v>
      </c>
      <c r="B320" s="209" t="s">
        <v>71</v>
      </c>
      <c r="C320" s="209" t="s">
        <v>59</v>
      </c>
      <c r="D320" s="192">
        <f t="shared" si="135"/>
        <v>0</v>
      </c>
      <c r="E320" s="192"/>
      <c r="F320" s="192"/>
      <c r="G320" s="192">
        <f t="shared" si="115"/>
        <v>0</v>
      </c>
      <c r="H320" s="192"/>
      <c r="I320" s="192"/>
      <c r="J320" s="192">
        <f t="shared" si="141"/>
        <v>0</v>
      </c>
      <c r="K320" s="192"/>
      <c r="L320" s="192"/>
      <c r="M320" s="217" t="e">
        <f t="shared" si="128"/>
        <v>#DIV/0!</v>
      </c>
      <c r="N320" s="217" t="e">
        <f t="shared" si="131"/>
        <v>#DIV/0!</v>
      </c>
      <c r="O320" s="217" t="e">
        <f t="shared" si="129"/>
        <v>#DIV/0!</v>
      </c>
    </row>
    <row r="321" spans="1:15" s="189" customFormat="1" ht="12.75" hidden="1" customHeight="1" outlineLevel="1" x14ac:dyDescent="0.3">
      <c r="A321" s="190" t="s">
        <v>148</v>
      </c>
      <c r="B321" s="209" t="s">
        <v>71</v>
      </c>
      <c r="C321" s="209" t="s">
        <v>59</v>
      </c>
      <c r="D321" s="192">
        <f t="shared" si="135"/>
        <v>0</v>
      </c>
      <c r="E321" s="192"/>
      <c r="F321" s="192"/>
      <c r="G321" s="192">
        <f t="shared" si="115"/>
        <v>0</v>
      </c>
      <c r="H321" s="192"/>
      <c r="I321" s="192"/>
      <c r="J321" s="192">
        <f t="shared" si="141"/>
        <v>0</v>
      </c>
      <c r="K321" s="192"/>
      <c r="L321" s="192"/>
      <c r="M321" s="217" t="e">
        <f t="shared" si="128"/>
        <v>#DIV/0!</v>
      </c>
      <c r="N321" s="217" t="e">
        <f t="shared" si="131"/>
        <v>#DIV/0!</v>
      </c>
      <c r="O321" s="217" t="e">
        <f t="shared" si="129"/>
        <v>#DIV/0!</v>
      </c>
    </row>
    <row r="322" spans="1:15" s="189" customFormat="1" ht="12.75" hidden="1" customHeight="1" outlineLevel="1" x14ac:dyDescent="0.3">
      <c r="A322" s="190" t="s">
        <v>149</v>
      </c>
      <c r="B322" s="209" t="s">
        <v>71</v>
      </c>
      <c r="C322" s="209" t="s">
        <v>59</v>
      </c>
      <c r="D322" s="192">
        <f t="shared" si="135"/>
        <v>0</v>
      </c>
      <c r="E322" s="192"/>
      <c r="F322" s="192"/>
      <c r="G322" s="192">
        <f t="shared" si="115"/>
        <v>0</v>
      </c>
      <c r="H322" s="192"/>
      <c r="I322" s="192"/>
      <c r="J322" s="192">
        <f t="shared" si="141"/>
        <v>0</v>
      </c>
      <c r="K322" s="192"/>
      <c r="L322" s="192"/>
      <c r="M322" s="217" t="e">
        <f t="shared" si="128"/>
        <v>#DIV/0!</v>
      </c>
      <c r="N322" s="217" t="e">
        <f t="shared" si="131"/>
        <v>#DIV/0!</v>
      </c>
      <c r="O322" s="217" t="e">
        <f t="shared" si="129"/>
        <v>#DIV/0!</v>
      </c>
    </row>
    <row r="323" spans="1:15" s="189" customFormat="1" ht="12.75" hidden="1" customHeight="1" outlineLevel="1" x14ac:dyDescent="0.3">
      <c r="A323" s="190" t="s">
        <v>107</v>
      </c>
      <c r="B323" s="209" t="s">
        <v>71</v>
      </c>
      <c r="C323" s="209" t="s">
        <v>59</v>
      </c>
      <c r="D323" s="192">
        <f t="shared" si="135"/>
        <v>0</v>
      </c>
      <c r="E323" s="192"/>
      <c r="F323" s="192"/>
      <c r="G323" s="192">
        <f t="shared" si="115"/>
        <v>0</v>
      </c>
      <c r="H323" s="192"/>
      <c r="I323" s="192"/>
      <c r="J323" s="192">
        <f t="shared" si="141"/>
        <v>0</v>
      </c>
      <c r="K323" s="192"/>
      <c r="L323" s="192"/>
      <c r="M323" s="217" t="e">
        <f t="shared" si="128"/>
        <v>#DIV/0!</v>
      </c>
      <c r="N323" s="217" t="e">
        <f t="shared" si="131"/>
        <v>#DIV/0!</v>
      </c>
      <c r="O323" s="217" t="e">
        <f t="shared" si="129"/>
        <v>#DIV/0!</v>
      </c>
    </row>
    <row r="324" spans="1:15" s="189" customFormat="1" ht="12.75" hidden="1" customHeight="1" outlineLevel="1" x14ac:dyDescent="0.3">
      <c r="A324" s="190" t="s">
        <v>108</v>
      </c>
      <c r="B324" s="209" t="s">
        <v>71</v>
      </c>
      <c r="C324" s="209" t="s">
        <v>59</v>
      </c>
      <c r="D324" s="192">
        <f t="shared" si="135"/>
        <v>0</v>
      </c>
      <c r="E324" s="192"/>
      <c r="F324" s="192"/>
      <c r="G324" s="192">
        <f t="shared" si="115"/>
        <v>0</v>
      </c>
      <c r="H324" s="192"/>
      <c r="I324" s="192"/>
      <c r="J324" s="192">
        <f t="shared" si="141"/>
        <v>0</v>
      </c>
      <c r="K324" s="192"/>
      <c r="L324" s="192"/>
      <c r="M324" s="217" t="e">
        <f t="shared" si="128"/>
        <v>#DIV/0!</v>
      </c>
      <c r="N324" s="217" t="e">
        <f t="shared" si="131"/>
        <v>#DIV/0!</v>
      </c>
      <c r="O324" s="217" t="e">
        <f t="shared" si="129"/>
        <v>#DIV/0!</v>
      </c>
    </row>
    <row r="325" spans="1:15" s="189" customFormat="1" ht="12.75" hidden="1" customHeight="1" outlineLevel="1" x14ac:dyDescent="0.3">
      <c r="A325" s="190" t="s">
        <v>150</v>
      </c>
      <c r="B325" s="209" t="s">
        <v>71</v>
      </c>
      <c r="C325" s="209" t="s">
        <v>59</v>
      </c>
      <c r="D325" s="192">
        <f t="shared" si="135"/>
        <v>0</v>
      </c>
      <c r="E325" s="192"/>
      <c r="F325" s="192"/>
      <c r="G325" s="192">
        <f t="shared" si="115"/>
        <v>0</v>
      </c>
      <c r="H325" s="192"/>
      <c r="I325" s="192"/>
      <c r="J325" s="192">
        <f t="shared" si="141"/>
        <v>0</v>
      </c>
      <c r="K325" s="192"/>
      <c r="L325" s="192"/>
      <c r="M325" s="217" t="e">
        <f t="shared" si="128"/>
        <v>#DIV/0!</v>
      </c>
      <c r="N325" s="217" t="e">
        <f t="shared" si="131"/>
        <v>#DIV/0!</v>
      </c>
      <c r="O325" s="217" t="e">
        <f t="shared" si="129"/>
        <v>#DIV/0!</v>
      </c>
    </row>
    <row r="326" spans="1:15" s="189" customFormat="1" ht="12.75" hidden="1" customHeight="1" outlineLevel="1" x14ac:dyDescent="0.3">
      <c r="A326" s="190" t="s">
        <v>284</v>
      </c>
      <c r="B326" s="209" t="s">
        <v>71</v>
      </c>
      <c r="C326" s="209" t="s">
        <v>59</v>
      </c>
      <c r="D326" s="192">
        <f t="shared" si="135"/>
        <v>0</v>
      </c>
      <c r="E326" s="192"/>
      <c r="F326" s="192"/>
      <c r="G326" s="192">
        <f t="shared" si="115"/>
        <v>0</v>
      </c>
      <c r="H326" s="192"/>
      <c r="I326" s="192"/>
      <c r="J326" s="192">
        <f t="shared" si="141"/>
        <v>0</v>
      </c>
      <c r="K326" s="192"/>
      <c r="L326" s="192"/>
      <c r="M326" s="217" t="e">
        <f t="shared" si="128"/>
        <v>#DIV/0!</v>
      </c>
      <c r="N326" s="217" t="e">
        <f t="shared" si="131"/>
        <v>#DIV/0!</v>
      </c>
      <c r="O326" s="217" t="e">
        <f t="shared" si="129"/>
        <v>#DIV/0!</v>
      </c>
    </row>
    <row r="327" spans="1:15" s="189" customFormat="1" ht="60.75" customHeight="1" outlineLevel="1" x14ac:dyDescent="0.3">
      <c r="A327" s="200" t="s">
        <v>789</v>
      </c>
      <c r="B327" s="209" t="s">
        <v>71</v>
      </c>
      <c r="C327" s="209" t="s">
        <v>59</v>
      </c>
      <c r="D327" s="192">
        <f t="shared" si="135"/>
        <v>0</v>
      </c>
      <c r="E327" s="192"/>
      <c r="F327" s="192"/>
      <c r="G327" s="192">
        <f t="shared" si="115"/>
        <v>664</v>
      </c>
      <c r="H327" s="192"/>
      <c r="I327" s="192">
        <v>664</v>
      </c>
      <c r="J327" s="192">
        <f t="shared" si="141"/>
        <v>0</v>
      </c>
      <c r="K327" s="192"/>
      <c r="L327" s="192">
        <v>0</v>
      </c>
      <c r="M327" s="217">
        <f t="shared" si="128"/>
        <v>0</v>
      </c>
      <c r="N327" s="217"/>
      <c r="O327" s="217">
        <f t="shared" si="129"/>
        <v>0</v>
      </c>
    </row>
    <row r="328" spans="1:15" s="203" customFormat="1" ht="37.5" x14ac:dyDescent="0.3">
      <c r="A328" s="200" t="s">
        <v>754</v>
      </c>
      <c r="B328" s="211" t="s">
        <v>71</v>
      </c>
      <c r="C328" s="211" t="s">
        <v>59</v>
      </c>
      <c r="D328" s="201">
        <f t="shared" si="135"/>
        <v>0</v>
      </c>
      <c r="E328" s="201"/>
      <c r="F328" s="201"/>
      <c r="G328" s="201">
        <f>SUM(H328:I328)</f>
        <v>1818</v>
      </c>
      <c r="H328" s="201">
        <f>SUM(H329:H333)</f>
        <v>91</v>
      </c>
      <c r="I328" s="201">
        <f t="shared" ref="I328" si="142">SUM(I329:I333)</f>
        <v>1727</v>
      </c>
      <c r="J328" s="201">
        <f>SUM(K328:L328)</f>
        <v>1746.7</v>
      </c>
      <c r="K328" s="201">
        <f>SUM(K329:K333)</f>
        <v>46.8</v>
      </c>
      <c r="L328" s="201">
        <f t="shared" ref="L328" si="143">SUM(L329:L333)</f>
        <v>1699.9</v>
      </c>
      <c r="M328" s="217">
        <f t="shared" si="128"/>
        <v>96.078107810781077</v>
      </c>
      <c r="N328" s="217">
        <f t="shared" si="131"/>
        <v>51.428571428571423</v>
      </c>
      <c r="O328" s="217">
        <f t="shared" si="129"/>
        <v>98.430804863925886</v>
      </c>
    </row>
    <row r="329" spans="1:15" s="189" customFormat="1" ht="18.75" x14ac:dyDescent="0.3">
      <c r="A329" s="190" t="s">
        <v>146</v>
      </c>
      <c r="B329" s="209" t="s">
        <v>71</v>
      </c>
      <c r="C329" s="209" t="s">
        <v>59</v>
      </c>
      <c r="D329" s="192">
        <f t="shared" si="135"/>
        <v>0</v>
      </c>
      <c r="E329" s="192"/>
      <c r="F329" s="192"/>
      <c r="G329" s="192">
        <f t="shared" si="115"/>
        <v>598</v>
      </c>
      <c r="H329" s="212">
        <v>29.9</v>
      </c>
      <c r="I329" s="212">
        <v>568.1</v>
      </c>
      <c r="J329" s="192">
        <f t="shared" ref="J329:J337" si="144">SUM(K329:L329)</f>
        <v>598</v>
      </c>
      <c r="K329" s="212">
        <v>29.9</v>
      </c>
      <c r="L329" s="212">
        <v>568.1</v>
      </c>
      <c r="M329" s="198">
        <f t="shared" si="128"/>
        <v>100</v>
      </c>
      <c r="N329" s="198">
        <f t="shared" si="131"/>
        <v>100</v>
      </c>
      <c r="O329" s="198">
        <f t="shared" si="129"/>
        <v>100</v>
      </c>
    </row>
    <row r="330" spans="1:15" s="189" customFormat="1" ht="18.75" x14ac:dyDescent="0.3">
      <c r="A330" s="190" t="s">
        <v>148</v>
      </c>
      <c r="B330" s="209" t="s">
        <v>71</v>
      </c>
      <c r="C330" s="209" t="s">
        <v>59</v>
      </c>
      <c r="D330" s="192">
        <f t="shared" si="135"/>
        <v>0</v>
      </c>
      <c r="E330" s="192"/>
      <c r="F330" s="192"/>
      <c r="G330" s="192">
        <f t="shared" si="115"/>
        <v>210</v>
      </c>
      <c r="H330" s="212">
        <v>10.5</v>
      </c>
      <c r="I330" s="212">
        <v>199.5</v>
      </c>
      <c r="J330" s="192">
        <f t="shared" si="144"/>
        <v>210</v>
      </c>
      <c r="K330" s="212">
        <v>10.5</v>
      </c>
      <c r="L330" s="212">
        <v>199.5</v>
      </c>
      <c r="M330" s="198">
        <f t="shared" si="128"/>
        <v>100</v>
      </c>
      <c r="N330" s="198">
        <f t="shared" si="131"/>
        <v>100</v>
      </c>
      <c r="O330" s="198">
        <f t="shared" si="129"/>
        <v>100</v>
      </c>
    </row>
    <row r="331" spans="1:15" s="189" customFormat="1" ht="18.75" x14ac:dyDescent="0.3">
      <c r="A331" s="190" t="s">
        <v>149</v>
      </c>
      <c r="B331" s="209" t="s">
        <v>71</v>
      </c>
      <c r="C331" s="209" t="s">
        <v>59</v>
      </c>
      <c r="D331" s="192">
        <f t="shared" si="135"/>
        <v>0</v>
      </c>
      <c r="E331" s="192"/>
      <c r="F331" s="192"/>
      <c r="G331" s="192">
        <f t="shared" si="115"/>
        <v>127</v>
      </c>
      <c r="H331" s="212">
        <v>6.4</v>
      </c>
      <c r="I331" s="212">
        <v>120.6</v>
      </c>
      <c r="J331" s="192">
        <f t="shared" si="144"/>
        <v>127</v>
      </c>
      <c r="K331" s="212">
        <v>6.4</v>
      </c>
      <c r="L331" s="212">
        <v>120.6</v>
      </c>
      <c r="M331" s="198">
        <f t="shared" si="128"/>
        <v>100</v>
      </c>
      <c r="N331" s="198">
        <f t="shared" si="131"/>
        <v>100</v>
      </c>
      <c r="O331" s="198">
        <f t="shared" si="129"/>
        <v>100</v>
      </c>
    </row>
    <row r="332" spans="1:15" s="189" customFormat="1" ht="18.75" x14ac:dyDescent="0.3">
      <c r="A332" s="190" t="s">
        <v>107</v>
      </c>
      <c r="B332" s="209" t="s">
        <v>71</v>
      </c>
      <c r="C332" s="209" t="s">
        <v>59</v>
      </c>
      <c r="D332" s="192">
        <f t="shared" si="135"/>
        <v>0</v>
      </c>
      <c r="E332" s="192"/>
      <c r="F332" s="192"/>
      <c r="G332" s="192">
        <f t="shared" si="115"/>
        <v>695</v>
      </c>
      <c r="H332" s="212">
        <v>34.799999999999997</v>
      </c>
      <c r="I332" s="212">
        <v>660.2</v>
      </c>
      <c r="J332" s="192">
        <f t="shared" si="144"/>
        <v>659.7</v>
      </c>
      <c r="K332" s="212"/>
      <c r="L332" s="212">
        <v>659.7</v>
      </c>
      <c r="M332" s="198">
        <f t="shared" si="128"/>
        <v>94.920863309352526</v>
      </c>
      <c r="N332" s="198">
        <f t="shared" si="131"/>
        <v>0</v>
      </c>
      <c r="O332" s="198">
        <f t="shared" si="129"/>
        <v>99.92426537412905</v>
      </c>
    </row>
    <row r="333" spans="1:15" s="189" customFormat="1" ht="18.75" x14ac:dyDescent="0.3">
      <c r="A333" s="190" t="s">
        <v>150</v>
      </c>
      <c r="B333" s="209" t="s">
        <v>71</v>
      </c>
      <c r="C333" s="209" t="s">
        <v>59</v>
      </c>
      <c r="D333" s="192">
        <f t="shared" si="135"/>
        <v>0</v>
      </c>
      <c r="E333" s="192"/>
      <c r="F333" s="192"/>
      <c r="G333" s="192">
        <f t="shared" si="115"/>
        <v>188</v>
      </c>
      <c r="H333" s="212">
        <v>9.4</v>
      </c>
      <c r="I333" s="212">
        <v>178.6</v>
      </c>
      <c r="J333" s="192">
        <f t="shared" si="144"/>
        <v>152</v>
      </c>
      <c r="K333" s="212"/>
      <c r="L333" s="212">
        <v>152</v>
      </c>
      <c r="M333" s="198">
        <f t="shared" si="128"/>
        <v>80.851063829787222</v>
      </c>
      <c r="N333" s="198">
        <f t="shared" si="131"/>
        <v>0</v>
      </c>
      <c r="O333" s="198">
        <f t="shared" si="129"/>
        <v>85.106382978723403</v>
      </c>
    </row>
    <row r="334" spans="1:15" s="189" customFormat="1" ht="37.5" hidden="1" x14ac:dyDescent="0.3">
      <c r="A334" s="190" t="s">
        <v>285</v>
      </c>
      <c r="B334" s="209" t="s">
        <v>71</v>
      </c>
      <c r="C334" s="209" t="s">
        <v>59</v>
      </c>
      <c r="D334" s="192">
        <f t="shared" si="135"/>
        <v>0</v>
      </c>
      <c r="E334" s="192"/>
      <c r="F334" s="192"/>
      <c r="G334" s="192">
        <f t="shared" si="115"/>
        <v>0</v>
      </c>
      <c r="H334" s="192"/>
      <c r="I334" s="192"/>
      <c r="J334" s="192">
        <f t="shared" si="144"/>
        <v>0</v>
      </c>
      <c r="K334" s="192"/>
      <c r="L334" s="192"/>
      <c r="M334" s="217" t="e">
        <f t="shared" si="128"/>
        <v>#DIV/0!</v>
      </c>
      <c r="N334" s="217" t="e">
        <f t="shared" si="131"/>
        <v>#DIV/0!</v>
      </c>
      <c r="O334" s="217" t="e">
        <f t="shared" si="129"/>
        <v>#DIV/0!</v>
      </c>
    </row>
    <row r="335" spans="1:15" s="189" customFormat="1" ht="56.25" hidden="1" x14ac:dyDescent="0.3">
      <c r="A335" s="190" t="s">
        <v>317</v>
      </c>
      <c r="B335" s="209" t="s">
        <v>71</v>
      </c>
      <c r="C335" s="209" t="s">
        <v>59</v>
      </c>
      <c r="D335" s="192">
        <f t="shared" si="135"/>
        <v>0</v>
      </c>
      <c r="E335" s="192"/>
      <c r="F335" s="192"/>
      <c r="G335" s="192">
        <f t="shared" si="115"/>
        <v>0</v>
      </c>
      <c r="H335" s="192"/>
      <c r="I335" s="192"/>
      <c r="J335" s="192">
        <f t="shared" si="144"/>
        <v>0</v>
      </c>
      <c r="K335" s="192"/>
      <c r="L335" s="192"/>
      <c r="M335" s="217" t="e">
        <f t="shared" si="128"/>
        <v>#DIV/0!</v>
      </c>
      <c r="N335" s="217" t="e">
        <f t="shared" si="131"/>
        <v>#DIV/0!</v>
      </c>
      <c r="O335" s="217" t="e">
        <f t="shared" si="129"/>
        <v>#DIV/0!</v>
      </c>
    </row>
    <row r="336" spans="1:15" s="193" customFormat="1" ht="45" customHeight="1" outlineLevel="1" x14ac:dyDescent="0.3">
      <c r="A336" s="194" t="s">
        <v>687</v>
      </c>
      <c r="B336" s="211" t="s">
        <v>71</v>
      </c>
      <c r="C336" s="211" t="s">
        <v>59</v>
      </c>
      <c r="D336" s="202">
        <f t="shared" si="135"/>
        <v>0</v>
      </c>
      <c r="E336" s="202"/>
      <c r="F336" s="202"/>
      <c r="G336" s="202">
        <f t="shared" si="115"/>
        <v>207.4</v>
      </c>
      <c r="H336" s="202">
        <v>207.4</v>
      </c>
      <c r="I336" s="202"/>
      <c r="J336" s="202">
        <f t="shared" si="144"/>
        <v>0</v>
      </c>
      <c r="K336" s="202"/>
      <c r="L336" s="202">
        <v>0</v>
      </c>
      <c r="M336" s="217">
        <f t="shared" si="128"/>
        <v>0</v>
      </c>
      <c r="N336" s="217">
        <f t="shared" si="131"/>
        <v>0</v>
      </c>
      <c r="O336" s="217"/>
    </row>
    <row r="337" spans="1:15" s="189" customFormat="1" ht="2.25" hidden="1" customHeight="1" x14ac:dyDescent="0.3">
      <c r="A337" s="219" t="s">
        <v>1033</v>
      </c>
      <c r="B337" s="209" t="s">
        <v>71</v>
      </c>
      <c r="C337" s="209" t="s">
        <v>59</v>
      </c>
      <c r="D337" s="192">
        <f t="shared" si="135"/>
        <v>0</v>
      </c>
      <c r="E337" s="192"/>
      <c r="F337" s="192"/>
      <c r="G337" s="192">
        <f t="shared" si="115"/>
        <v>0</v>
      </c>
      <c r="H337" s="192"/>
      <c r="I337" s="192"/>
      <c r="J337" s="192">
        <f t="shared" si="144"/>
        <v>0</v>
      </c>
      <c r="K337" s="192"/>
      <c r="L337" s="192"/>
      <c r="M337" s="217" t="e">
        <f t="shared" si="128"/>
        <v>#DIV/0!</v>
      </c>
      <c r="N337" s="217" t="e">
        <f t="shared" si="131"/>
        <v>#DIV/0!</v>
      </c>
      <c r="O337" s="217" t="e">
        <f t="shared" si="129"/>
        <v>#DIV/0!</v>
      </c>
    </row>
    <row r="338" spans="1:15" s="193" customFormat="1" ht="36.75" customHeight="1" x14ac:dyDescent="0.3">
      <c r="A338" s="194" t="s">
        <v>717</v>
      </c>
      <c r="B338" s="211" t="s">
        <v>71</v>
      </c>
      <c r="C338" s="211" t="s">
        <v>59</v>
      </c>
      <c r="D338" s="202"/>
      <c r="E338" s="202"/>
      <c r="F338" s="202"/>
      <c r="G338" s="202">
        <f t="shared" ref="G338" si="145">SUM(H338:I338)</f>
        <v>2314.6999999999998</v>
      </c>
      <c r="H338" s="202">
        <v>2314.6999999999998</v>
      </c>
      <c r="I338" s="202"/>
      <c r="J338" s="202">
        <f t="shared" ref="J338:J357" si="146">SUM(K338:L338)</f>
        <v>1027.8</v>
      </c>
      <c r="K338" s="202">
        <v>1027.8</v>
      </c>
      <c r="L338" s="202"/>
      <c r="M338" s="217">
        <f t="shared" si="128"/>
        <v>44.403162396854881</v>
      </c>
      <c r="N338" s="217">
        <f t="shared" si="131"/>
        <v>44.403162396854881</v>
      </c>
      <c r="O338" s="217"/>
    </row>
    <row r="339" spans="1:15" s="193" customFormat="1" ht="36" customHeight="1" x14ac:dyDescent="0.3">
      <c r="A339" s="194" t="s">
        <v>667</v>
      </c>
      <c r="B339" s="211" t="s">
        <v>71</v>
      </c>
      <c r="C339" s="211" t="s">
        <v>59</v>
      </c>
      <c r="D339" s="202">
        <f t="shared" si="135"/>
        <v>0</v>
      </c>
      <c r="E339" s="202"/>
      <c r="F339" s="202"/>
      <c r="G339" s="202">
        <f t="shared" ref="G339:G402" si="147">SUM(H339:I339)</f>
        <v>41</v>
      </c>
      <c r="H339" s="202">
        <v>41</v>
      </c>
      <c r="I339" s="202"/>
      <c r="J339" s="202">
        <f t="shared" si="146"/>
        <v>41</v>
      </c>
      <c r="K339" s="202">
        <v>41</v>
      </c>
      <c r="L339" s="202"/>
      <c r="M339" s="217">
        <f t="shared" si="128"/>
        <v>100</v>
      </c>
      <c r="N339" s="217">
        <f t="shared" si="131"/>
        <v>100</v>
      </c>
      <c r="O339" s="217"/>
    </row>
    <row r="340" spans="1:15" s="193" customFormat="1" ht="39.75" customHeight="1" x14ac:dyDescent="0.3">
      <c r="A340" s="194" t="s">
        <v>654</v>
      </c>
      <c r="B340" s="211" t="s">
        <v>71</v>
      </c>
      <c r="C340" s="211" t="s">
        <v>59</v>
      </c>
      <c r="D340" s="202">
        <f t="shared" si="135"/>
        <v>0</v>
      </c>
      <c r="E340" s="202"/>
      <c r="F340" s="202"/>
      <c r="G340" s="202">
        <f t="shared" si="147"/>
        <v>650</v>
      </c>
      <c r="H340" s="202"/>
      <c r="I340" s="202">
        <v>650</v>
      </c>
      <c r="J340" s="202">
        <f t="shared" si="146"/>
        <v>650</v>
      </c>
      <c r="K340" s="202"/>
      <c r="L340" s="202">
        <v>650</v>
      </c>
      <c r="M340" s="217">
        <f t="shared" si="128"/>
        <v>100</v>
      </c>
      <c r="N340" s="217">
        <v>0</v>
      </c>
      <c r="O340" s="217">
        <f t="shared" si="129"/>
        <v>100</v>
      </c>
    </row>
    <row r="341" spans="1:15" s="203" customFormat="1" ht="18.75" customHeight="1" x14ac:dyDescent="0.3">
      <c r="A341" s="200" t="s">
        <v>749</v>
      </c>
      <c r="B341" s="211"/>
      <c r="C341" s="211"/>
      <c r="D341" s="201">
        <f t="shared" si="135"/>
        <v>14218.9</v>
      </c>
      <c r="E341" s="201">
        <f>E342+E343+E344+E345+E346+E347+E348+E349</f>
        <v>14100</v>
      </c>
      <c r="F341" s="201">
        <f>F342+F343+F344+F345+F346+F347+F348+F349</f>
        <v>118.9</v>
      </c>
      <c r="G341" s="201">
        <f t="shared" si="147"/>
        <v>29404.800000000003</v>
      </c>
      <c r="H341" s="201">
        <f>H342+H343+H344+H345+H346+H347+H348+H349</f>
        <v>24536.400000000001</v>
      </c>
      <c r="I341" s="201">
        <f t="shared" ref="I341" si="148">I342+I343+I344+I345+I346+I347+I348+I349</f>
        <v>4868.4000000000005</v>
      </c>
      <c r="J341" s="201">
        <f t="shared" si="146"/>
        <v>24444</v>
      </c>
      <c r="K341" s="201">
        <f>K342+K343+K344+K345+K346+K347+K348+K349</f>
        <v>19980.100000000002</v>
      </c>
      <c r="L341" s="201">
        <f t="shared" ref="L341" si="149">L342+L343+L344+L345+L346+L347+L348+L349</f>
        <v>4463.8999999999996</v>
      </c>
      <c r="M341" s="217">
        <f t="shared" si="128"/>
        <v>83.129285014691462</v>
      </c>
      <c r="N341" s="217">
        <f t="shared" si="131"/>
        <v>81.430446194225723</v>
      </c>
      <c r="O341" s="217">
        <f t="shared" si="129"/>
        <v>91.691315421904505</v>
      </c>
    </row>
    <row r="342" spans="1:15" s="189" customFormat="1" ht="16.5" customHeight="1" x14ac:dyDescent="0.3">
      <c r="A342" s="190" t="s">
        <v>546</v>
      </c>
      <c r="B342" s="209" t="s">
        <v>71</v>
      </c>
      <c r="C342" s="209" t="s">
        <v>59</v>
      </c>
      <c r="D342" s="192">
        <f t="shared" si="135"/>
        <v>1500</v>
      </c>
      <c r="E342" s="192">
        <v>1500</v>
      </c>
      <c r="F342" s="192"/>
      <c r="G342" s="192">
        <f t="shared" si="147"/>
        <v>4763.8</v>
      </c>
      <c r="H342" s="192">
        <v>4063.8</v>
      </c>
      <c r="I342" s="192">
        <v>700</v>
      </c>
      <c r="J342" s="192">
        <f t="shared" si="146"/>
        <v>3876.2</v>
      </c>
      <c r="K342" s="192">
        <v>3176.2</v>
      </c>
      <c r="L342" s="192">
        <v>700</v>
      </c>
      <c r="M342" s="198">
        <f t="shared" si="128"/>
        <v>81.367815609387463</v>
      </c>
      <c r="N342" s="198">
        <f t="shared" si="131"/>
        <v>78.15837393572518</v>
      </c>
      <c r="O342" s="198">
        <f t="shared" si="129"/>
        <v>100</v>
      </c>
    </row>
    <row r="343" spans="1:15" s="189" customFormat="1" ht="16.5" customHeight="1" x14ac:dyDescent="0.3">
      <c r="A343" s="190" t="s">
        <v>547</v>
      </c>
      <c r="B343" s="209" t="s">
        <v>71</v>
      </c>
      <c r="C343" s="209" t="s">
        <v>59</v>
      </c>
      <c r="D343" s="192">
        <f t="shared" si="135"/>
        <v>1800</v>
      </c>
      <c r="E343" s="192">
        <v>1800</v>
      </c>
      <c r="F343" s="192"/>
      <c r="G343" s="192">
        <f t="shared" si="147"/>
        <v>4341</v>
      </c>
      <c r="H343" s="192">
        <v>4041</v>
      </c>
      <c r="I343" s="192">
        <v>300</v>
      </c>
      <c r="J343" s="192">
        <f t="shared" si="146"/>
        <v>3304.6</v>
      </c>
      <c r="K343" s="192">
        <v>3004.6</v>
      </c>
      <c r="L343" s="192">
        <v>300</v>
      </c>
      <c r="M343" s="198">
        <f t="shared" si="128"/>
        <v>76.125316747293255</v>
      </c>
      <c r="N343" s="198">
        <f t="shared" si="131"/>
        <v>74.352882949764904</v>
      </c>
      <c r="O343" s="198">
        <f t="shared" si="129"/>
        <v>100</v>
      </c>
    </row>
    <row r="344" spans="1:15" s="189" customFormat="1" ht="16.5" customHeight="1" x14ac:dyDescent="0.3">
      <c r="A344" s="190" t="s">
        <v>548</v>
      </c>
      <c r="B344" s="209" t="s">
        <v>71</v>
      </c>
      <c r="C344" s="209" t="s">
        <v>59</v>
      </c>
      <c r="D344" s="192">
        <f t="shared" si="135"/>
        <v>2200</v>
      </c>
      <c r="E344" s="192">
        <v>2200</v>
      </c>
      <c r="F344" s="192"/>
      <c r="G344" s="192">
        <f t="shared" si="147"/>
        <v>3159.3</v>
      </c>
      <c r="H344" s="192">
        <v>2659.3</v>
      </c>
      <c r="I344" s="192">
        <v>500</v>
      </c>
      <c r="J344" s="192">
        <f t="shared" si="146"/>
        <v>2473.1999999999998</v>
      </c>
      <c r="K344" s="192">
        <v>1973.2</v>
      </c>
      <c r="L344" s="192">
        <v>500</v>
      </c>
      <c r="M344" s="198">
        <f t="shared" si="128"/>
        <v>78.283163992023546</v>
      </c>
      <c r="N344" s="198">
        <f t="shared" si="131"/>
        <v>74.199977437671564</v>
      </c>
      <c r="O344" s="198">
        <f t="shared" si="129"/>
        <v>100</v>
      </c>
    </row>
    <row r="345" spans="1:15" s="189" customFormat="1" ht="16.5" customHeight="1" x14ac:dyDescent="0.3">
      <c r="A345" s="190" t="s">
        <v>549</v>
      </c>
      <c r="B345" s="209" t="s">
        <v>71</v>
      </c>
      <c r="C345" s="209" t="s">
        <v>59</v>
      </c>
      <c r="D345" s="192">
        <f t="shared" si="135"/>
        <v>3118.9</v>
      </c>
      <c r="E345" s="192">
        <v>3000</v>
      </c>
      <c r="F345" s="192">
        <v>118.9</v>
      </c>
      <c r="G345" s="192">
        <f t="shared" si="147"/>
        <v>5797</v>
      </c>
      <c r="H345" s="192">
        <v>4801.1000000000004</v>
      </c>
      <c r="I345" s="192">
        <v>995.9</v>
      </c>
      <c r="J345" s="192">
        <f t="shared" si="146"/>
        <v>5302.7</v>
      </c>
      <c r="K345" s="192">
        <v>4336.5</v>
      </c>
      <c r="L345" s="192">
        <v>966.2</v>
      </c>
      <c r="M345" s="198">
        <f t="shared" si="128"/>
        <v>91.473175780576156</v>
      </c>
      <c r="N345" s="198">
        <f t="shared" si="131"/>
        <v>90.323050967486608</v>
      </c>
      <c r="O345" s="198">
        <f t="shared" si="129"/>
        <v>97.017772868761938</v>
      </c>
    </row>
    <row r="346" spans="1:15" s="189" customFormat="1" ht="16.5" customHeight="1" x14ac:dyDescent="0.3">
      <c r="A346" s="190" t="s">
        <v>552</v>
      </c>
      <c r="B346" s="209" t="s">
        <v>71</v>
      </c>
      <c r="C346" s="209" t="s">
        <v>59</v>
      </c>
      <c r="D346" s="192">
        <f t="shared" si="135"/>
        <v>1500</v>
      </c>
      <c r="E346" s="192">
        <v>1500</v>
      </c>
      <c r="F346" s="192"/>
      <c r="G346" s="192">
        <f t="shared" si="147"/>
        <v>3177.3</v>
      </c>
      <c r="H346" s="192">
        <v>2615.3000000000002</v>
      </c>
      <c r="I346" s="192">
        <v>562</v>
      </c>
      <c r="J346" s="192">
        <f t="shared" si="146"/>
        <v>3019.8</v>
      </c>
      <c r="K346" s="192">
        <v>2457.8000000000002</v>
      </c>
      <c r="L346" s="192">
        <v>562</v>
      </c>
      <c r="M346" s="198">
        <f t="shared" si="128"/>
        <v>95.042961004626562</v>
      </c>
      <c r="N346" s="198">
        <f t="shared" si="131"/>
        <v>93.977746338852143</v>
      </c>
      <c r="O346" s="198">
        <f t="shared" si="129"/>
        <v>100</v>
      </c>
    </row>
    <row r="347" spans="1:15" s="189" customFormat="1" ht="16.5" customHeight="1" x14ac:dyDescent="0.3">
      <c r="A347" s="190" t="s">
        <v>550</v>
      </c>
      <c r="B347" s="209" t="s">
        <v>71</v>
      </c>
      <c r="C347" s="209" t="s">
        <v>59</v>
      </c>
      <c r="D347" s="192">
        <f t="shared" si="135"/>
        <v>800</v>
      </c>
      <c r="E347" s="192">
        <v>800</v>
      </c>
      <c r="F347" s="192"/>
      <c r="G347" s="192">
        <f t="shared" si="147"/>
        <v>1347.7</v>
      </c>
      <c r="H347" s="192">
        <v>1347.7</v>
      </c>
      <c r="I347" s="192"/>
      <c r="J347" s="192">
        <f t="shared" si="146"/>
        <v>1069.7</v>
      </c>
      <c r="K347" s="192">
        <v>1069.7</v>
      </c>
      <c r="L347" s="192">
        <v>0</v>
      </c>
      <c r="M347" s="198">
        <f t="shared" si="128"/>
        <v>79.372263856941458</v>
      </c>
      <c r="N347" s="198">
        <f t="shared" si="131"/>
        <v>79.372263856941458</v>
      </c>
      <c r="O347" s="198"/>
    </row>
    <row r="348" spans="1:15" s="189" customFormat="1" ht="16.5" customHeight="1" x14ac:dyDescent="0.3">
      <c r="A348" s="190" t="s">
        <v>551</v>
      </c>
      <c r="B348" s="209" t="s">
        <v>71</v>
      </c>
      <c r="C348" s="209" t="s">
        <v>59</v>
      </c>
      <c r="D348" s="192">
        <f t="shared" si="135"/>
        <v>800</v>
      </c>
      <c r="E348" s="192">
        <v>800</v>
      </c>
      <c r="F348" s="192"/>
      <c r="G348" s="192">
        <f t="shared" si="147"/>
        <v>2017.3</v>
      </c>
      <c r="H348" s="192">
        <v>1837.5</v>
      </c>
      <c r="I348" s="192">
        <v>179.8</v>
      </c>
      <c r="J348" s="192">
        <f t="shared" si="146"/>
        <v>1721.2</v>
      </c>
      <c r="K348" s="192">
        <v>1641.4</v>
      </c>
      <c r="L348" s="192">
        <v>79.8</v>
      </c>
      <c r="M348" s="198">
        <f t="shared" si="128"/>
        <v>85.321965002726415</v>
      </c>
      <c r="N348" s="198">
        <f t="shared" si="131"/>
        <v>89.327891156462584</v>
      </c>
      <c r="O348" s="198">
        <f t="shared" si="129"/>
        <v>44.382647385984427</v>
      </c>
    </row>
    <row r="349" spans="1:15" s="189" customFormat="1" ht="16.5" customHeight="1" x14ac:dyDescent="0.3">
      <c r="A349" s="190" t="s">
        <v>284</v>
      </c>
      <c r="B349" s="209" t="s">
        <v>71</v>
      </c>
      <c r="C349" s="209" t="s">
        <v>59</v>
      </c>
      <c r="D349" s="192">
        <f t="shared" si="135"/>
        <v>2500</v>
      </c>
      <c r="E349" s="192">
        <v>2500</v>
      </c>
      <c r="F349" s="192"/>
      <c r="G349" s="192">
        <f t="shared" si="147"/>
        <v>4801.3999999999996</v>
      </c>
      <c r="H349" s="192">
        <v>3170.7</v>
      </c>
      <c r="I349" s="192">
        <v>1630.7</v>
      </c>
      <c r="J349" s="192">
        <f t="shared" si="146"/>
        <v>3676.6</v>
      </c>
      <c r="K349" s="192">
        <v>2320.6999999999998</v>
      </c>
      <c r="L349" s="192">
        <v>1355.9</v>
      </c>
      <c r="M349" s="198">
        <f t="shared" si="128"/>
        <v>76.57349939600951</v>
      </c>
      <c r="N349" s="198">
        <f t="shared" si="131"/>
        <v>73.192039612703823</v>
      </c>
      <c r="O349" s="198">
        <f t="shared" si="129"/>
        <v>83.148341203164293</v>
      </c>
    </row>
    <row r="350" spans="1:15" s="203" customFormat="1" ht="21.75" customHeight="1" x14ac:dyDescent="0.3">
      <c r="A350" s="200" t="s">
        <v>755</v>
      </c>
      <c r="B350" s="211"/>
      <c r="C350" s="211"/>
      <c r="D350" s="201">
        <f t="shared" si="135"/>
        <v>2000</v>
      </c>
      <c r="E350" s="201">
        <f>E351+E352+E353</f>
        <v>2000</v>
      </c>
      <c r="F350" s="201">
        <f>F351+F352+F353</f>
        <v>0</v>
      </c>
      <c r="G350" s="201">
        <f t="shared" si="147"/>
        <v>3564.8</v>
      </c>
      <c r="H350" s="201">
        <f>H351+H352+H353</f>
        <v>3564.8</v>
      </c>
      <c r="I350" s="201">
        <f t="shared" ref="I350" si="150">I351+I352+I353</f>
        <v>0</v>
      </c>
      <c r="J350" s="201">
        <f t="shared" si="146"/>
        <v>1812.3</v>
      </c>
      <c r="K350" s="201">
        <f>K351+K352+K353</f>
        <v>1812.3</v>
      </c>
      <c r="L350" s="201">
        <f t="shared" ref="L350" si="151">L351+L352+L353</f>
        <v>0</v>
      </c>
      <c r="M350" s="217">
        <f t="shared" si="128"/>
        <v>50.838756732495504</v>
      </c>
      <c r="N350" s="217">
        <f t="shared" si="131"/>
        <v>50.838756732495504</v>
      </c>
      <c r="O350" s="217">
        <v>0</v>
      </c>
    </row>
    <row r="351" spans="1:15" s="189" customFormat="1" ht="18" customHeight="1" x14ac:dyDescent="0.3">
      <c r="A351" s="190" t="s">
        <v>165</v>
      </c>
      <c r="B351" s="209" t="s">
        <v>71</v>
      </c>
      <c r="C351" s="209" t="s">
        <v>59</v>
      </c>
      <c r="D351" s="192">
        <f t="shared" si="135"/>
        <v>500</v>
      </c>
      <c r="E351" s="192">
        <v>500</v>
      </c>
      <c r="F351" s="192"/>
      <c r="G351" s="192">
        <f t="shared" si="147"/>
        <v>722.6</v>
      </c>
      <c r="H351" s="192">
        <v>722.6</v>
      </c>
      <c r="I351" s="192"/>
      <c r="J351" s="192">
        <f t="shared" si="146"/>
        <v>530.9</v>
      </c>
      <c r="K351" s="192">
        <v>530.9</v>
      </c>
      <c r="L351" s="192"/>
      <c r="M351" s="198">
        <f t="shared" si="128"/>
        <v>73.470799889288671</v>
      </c>
      <c r="N351" s="198">
        <f t="shared" si="131"/>
        <v>73.470799889288671</v>
      </c>
      <c r="O351" s="198"/>
    </row>
    <row r="352" spans="1:15" s="189" customFormat="1" ht="16.5" customHeight="1" x14ac:dyDescent="0.3">
      <c r="A352" s="190" t="s">
        <v>167</v>
      </c>
      <c r="B352" s="209" t="s">
        <v>71</v>
      </c>
      <c r="C352" s="209" t="s">
        <v>59</v>
      </c>
      <c r="D352" s="192">
        <f t="shared" si="135"/>
        <v>800</v>
      </c>
      <c r="E352" s="192">
        <v>800</v>
      </c>
      <c r="F352" s="192"/>
      <c r="G352" s="192">
        <f t="shared" si="147"/>
        <v>1902.3</v>
      </c>
      <c r="H352" s="192">
        <v>1902.3</v>
      </c>
      <c r="I352" s="192"/>
      <c r="J352" s="192">
        <f t="shared" si="146"/>
        <v>732.7</v>
      </c>
      <c r="K352" s="192">
        <v>732.7</v>
      </c>
      <c r="L352" s="192"/>
      <c r="M352" s="198">
        <f t="shared" si="128"/>
        <v>38.5165326184093</v>
      </c>
      <c r="N352" s="198">
        <f t="shared" si="131"/>
        <v>38.5165326184093</v>
      </c>
      <c r="O352" s="198"/>
    </row>
    <row r="353" spans="1:15" s="189" customFormat="1" ht="16.5" customHeight="1" x14ac:dyDescent="0.3">
      <c r="A353" s="190" t="s">
        <v>166</v>
      </c>
      <c r="B353" s="209" t="s">
        <v>71</v>
      </c>
      <c r="C353" s="209" t="s">
        <v>59</v>
      </c>
      <c r="D353" s="192">
        <f t="shared" si="135"/>
        <v>700</v>
      </c>
      <c r="E353" s="192">
        <v>700</v>
      </c>
      <c r="F353" s="192"/>
      <c r="G353" s="192">
        <f t="shared" si="147"/>
        <v>939.9</v>
      </c>
      <c r="H353" s="192">
        <v>939.9</v>
      </c>
      <c r="I353" s="192"/>
      <c r="J353" s="192">
        <f t="shared" si="146"/>
        <v>548.70000000000005</v>
      </c>
      <c r="K353" s="192">
        <v>548.70000000000005</v>
      </c>
      <c r="L353" s="192"/>
      <c r="M353" s="198">
        <f t="shared" ref="M353:M416" si="152">SUM(J353/G353*100)</f>
        <v>58.378550909671247</v>
      </c>
      <c r="N353" s="198">
        <f t="shared" ref="N353:N416" si="153">SUM(K353/H353*100)</f>
        <v>58.378550909671247</v>
      </c>
      <c r="O353" s="198"/>
    </row>
    <row r="354" spans="1:15" s="203" customFormat="1" ht="21.75" customHeight="1" x14ac:dyDescent="0.3">
      <c r="A354" s="200" t="s">
        <v>756</v>
      </c>
      <c r="B354" s="211"/>
      <c r="C354" s="211"/>
      <c r="D354" s="201">
        <f t="shared" si="135"/>
        <v>1150</v>
      </c>
      <c r="E354" s="201">
        <f>E355+E356+E357</f>
        <v>1150</v>
      </c>
      <c r="F354" s="201">
        <f>F355+F356+F357</f>
        <v>0</v>
      </c>
      <c r="G354" s="201">
        <f t="shared" si="147"/>
        <v>3439.1</v>
      </c>
      <c r="H354" s="201">
        <f>H355+H356+H357</f>
        <v>1986.1999999999998</v>
      </c>
      <c r="I354" s="201">
        <f t="shared" ref="I354" si="154">I355+I356+I357</f>
        <v>1452.9</v>
      </c>
      <c r="J354" s="201">
        <f t="shared" si="146"/>
        <v>2406.3000000000002</v>
      </c>
      <c r="K354" s="201">
        <f>K355+K356+K357</f>
        <v>1239.9000000000001</v>
      </c>
      <c r="L354" s="201">
        <f t="shared" ref="L354" si="155">L355+L356+L357</f>
        <v>1166.4000000000001</v>
      </c>
      <c r="M354" s="217">
        <f t="shared" si="152"/>
        <v>69.968887208862796</v>
      </c>
      <c r="N354" s="217">
        <f t="shared" si="153"/>
        <v>62.425737589366634</v>
      </c>
      <c r="O354" s="217">
        <f t="shared" ref="O354:O398" si="156">SUM(L354/I354*100)</f>
        <v>80.280817674994836</v>
      </c>
    </row>
    <row r="355" spans="1:15" s="189" customFormat="1" ht="16.5" customHeight="1" x14ac:dyDescent="0.3">
      <c r="A355" s="190" t="s">
        <v>168</v>
      </c>
      <c r="B355" s="209" t="s">
        <v>71</v>
      </c>
      <c r="C355" s="209" t="s">
        <v>59</v>
      </c>
      <c r="D355" s="192">
        <f t="shared" si="135"/>
        <v>400</v>
      </c>
      <c r="E355" s="192">
        <v>400</v>
      </c>
      <c r="F355" s="192"/>
      <c r="G355" s="192">
        <f t="shared" si="147"/>
        <v>819.5</v>
      </c>
      <c r="H355" s="192">
        <v>533</v>
      </c>
      <c r="I355" s="192">
        <v>286.5</v>
      </c>
      <c r="J355" s="192">
        <f t="shared" si="146"/>
        <v>167.8</v>
      </c>
      <c r="K355" s="192">
        <v>167.8</v>
      </c>
      <c r="L355" s="192">
        <v>0</v>
      </c>
      <c r="M355" s="198">
        <f t="shared" si="152"/>
        <v>20.475899938987187</v>
      </c>
      <c r="N355" s="198">
        <f t="shared" si="153"/>
        <v>31.482176360225147</v>
      </c>
      <c r="O355" s="198">
        <f t="shared" si="156"/>
        <v>0</v>
      </c>
    </row>
    <row r="356" spans="1:15" s="189" customFormat="1" ht="16.5" customHeight="1" x14ac:dyDescent="0.3">
      <c r="A356" s="190" t="s">
        <v>169</v>
      </c>
      <c r="B356" s="209" t="s">
        <v>71</v>
      </c>
      <c r="C356" s="209" t="s">
        <v>59</v>
      </c>
      <c r="D356" s="192">
        <f t="shared" si="135"/>
        <v>400</v>
      </c>
      <c r="E356" s="192">
        <v>400</v>
      </c>
      <c r="F356" s="192"/>
      <c r="G356" s="192">
        <f t="shared" si="147"/>
        <v>558.6</v>
      </c>
      <c r="H356" s="192">
        <v>558.6</v>
      </c>
      <c r="I356" s="192"/>
      <c r="J356" s="192">
        <f t="shared" si="146"/>
        <v>288</v>
      </c>
      <c r="K356" s="192">
        <v>288</v>
      </c>
      <c r="L356" s="192">
        <v>0</v>
      </c>
      <c r="M356" s="198">
        <f t="shared" si="152"/>
        <v>51.557465091299669</v>
      </c>
      <c r="N356" s="198">
        <f t="shared" si="153"/>
        <v>51.557465091299669</v>
      </c>
      <c r="O356" s="198"/>
    </row>
    <row r="357" spans="1:15" s="189" customFormat="1" ht="18.75" x14ac:dyDescent="0.3">
      <c r="A357" s="190" t="s">
        <v>545</v>
      </c>
      <c r="B357" s="209" t="s">
        <v>71</v>
      </c>
      <c r="C357" s="209" t="s">
        <v>59</v>
      </c>
      <c r="D357" s="192">
        <f t="shared" si="135"/>
        <v>350</v>
      </c>
      <c r="E357" s="192">
        <v>350</v>
      </c>
      <c r="F357" s="192"/>
      <c r="G357" s="192">
        <f t="shared" si="147"/>
        <v>2061</v>
      </c>
      <c r="H357" s="192">
        <v>894.6</v>
      </c>
      <c r="I357" s="192">
        <v>1166.4000000000001</v>
      </c>
      <c r="J357" s="192">
        <f t="shared" si="146"/>
        <v>1950.5</v>
      </c>
      <c r="K357" s="192">
        <v>784.1</v>
      </c>
      <c r="L357" s="192">
        <v>1166.4000000000001</v>
      </c>
      <c r="M357" s="198">
        <f t="shared" si="152"/>
        <v>94.638524987869971</v>
      </c>
      <c r="N357" s="198">
        <f t="shared" si="153"/>
        <v>87.648110887547503</v>
      </c>
      <c r="O357" s="198">
        <f t="shared" si="156"/>
        <v>100</v>
      </c>
    </row>
    <row r="358" spans="1:15" s="203" customFormat="1" ht="37.5" x14ac:dyDescent="0.3">
      <c r="A358" s="200" t="s">
        <v>152</v>
      </c>
      <c r="B358" s="211" t="s">
        <v>71</v>
      </c>
      <c r="C358" s="211" t="s">
        <v>59</v>
      </c>
      <c r="D358" s="201">
        <f>SUM(E358:F358)</f>
        <v>0</v>
      </c>
      <c r="E358" s="201"/>
      <c r="F358" s="201"/>
      <c r="G358" s="201">
        <f>SUM(H358:I358)</f>
        <v>4200</v>
      </c>
      <c r="H358" s="201">
        <f>SUM(H359:H362)</f>
        <v>2100</v>
      </c>
      <c r="I358" s="201">
        <f t="shared" ref="I358" si="157">SUM(I359:I362)</f>
        <v>2100</v>
      </c>
      <c r="J358" s="201">
        <f>SUM(K358:L358)</f>
        <v>4200</v>
      </c>
      <c r="K358" s="201">
        <f>SUM(K359:K362)</f>
        <v>2100</v>
      </c>
      <c r="L358" s="201">
        <f t="shared" ref="L358" si="158">SUM(L359:L362)</f>
        <v>2100</v>
      </c>
      <c r="M358" s="217">
        <f t="shared" si="152"/>
        <v>100</v>
      </c>
      <c r="N358" s="217">
        <f t="shared" si="153"/>
        <v>100</v>
      </c>
      <c r="O358" s="217">
        <f t="shared" si="156"/>
        <v>100</v>
      </c>
    </row>
    <row r="359" spans="1:15" s="189" customFormat="1" ht="18.75" x14ac:dyDescent="0.3">
      <c r="A359" s="190" t="s">
        <v>547</v>
      </c>
      <c r="B359" s="209" t="s">
        <v>71</v>
      </c>
      <c r="C359" s="209" t="s">
        <v>59</v>
      </c>
      <c r="D359" s="192"/>
      <c r="E359" s="192"/>
      <c r="F359" s="192"/>
      <c r="G359" s="192">
        <f t="shared" ref="G359:G362" si="159">SUM(H359:I359)</f>
        <v>1200</v>
      </c>
      <c r="H359" s="212">
        <v>600</v>
      </c>
      <c r="I359" s="212">
        <v>600</v>
      </c>
      <c r="J359" s="192">
        <f t="shared" ref="J359:J362" si="160">SUM(K359:L359)</f>
        <v>1200</v>
      </c>
      <c r="K359" s="212">
        <v>600</v>
      </c>
      <c r="L359" s="212">
        <v>600</v>
      </c>
      <c r="M359" s="198">
        <f t="shared" si="152"/>
        <v>100</v>
      </c>
      <c r="N359" s="198">
        <f t="shared" si="153"/>
        <v>100</v>
      </c>
      <c r="O359" s="198">
        <f t="shared" si="156"/>
        <v>100</v>
      </c>
    </row>
    <row r="360" spans="1:15" s="189" customFormat="1" ht="18.75" x14ac:dyDescent="0.3">
      <c r="A360" s="190" t="s">
        <v>549</v>
      </c>
      <c r="B360" s="209" t="s">
        <v>71</v>
      </c>
      <c r="C360" s="209" t="s">
        <v>59</v>
      </c>
      <c r="D360" s="192"/>
      <c r="E360" s="192"/>
      <c r="F360" s="192"/>
      <c r="G360" s="192">
        <f t="shared" si="159"/>
        <v>1000</v>
      </c>
      <c r="H360" s="212">
        <v>500</v>
      </c>
      <c r="I360" s="212">
        <v>500</v>
      </c>
      <c r="J360" s="192">
        <f t="shared" si="160"/>
        <v>1000</v>
      </c>
      <c r="K360" s="212">
        <v>500</v>
      </c>
      <c r="L360" s="212">
        <v>500</v>
      </c>
      <c r="M360" s="198">
        <f t="shared" si="152"/>
        <v>100</v>
      </c>
      <c r="N360" s="198">
        <f t="shared" si="153"/>
        <v>100</v>
      </c>
      <c r="O360" s="198">
        <f t="shared" si="156"/>
        <v>100</v>
      </c>
    </row>
    <row r="361" spans="1:15" s="189" customFormat="1" ht="18.75" x14ac:dyDescent="0.3">
      <c r="A361" s="190" t="s">
        <v>552</v>
      </c>
      <c r="B361" s="209" t="s">
        <v>71</v>
      </c>
      <c r="C361" s="209" t="s">
        <v>59</v>
      </c>
      <c r="D361" s="192"/>
      <c r="E361" s="192"/>
      <c r="F361" s="192"/>
      <c r="G361" s="192">
        <f t="shared" si="159"/>
        <v>800</v>
      </c>
      <c r="H361" s="212">
        <v>400</v>
      </c>
      <c r="I361" s="212">
        <v>400</v>
      </c>
      <c r="J361" s="192">
        <f t="shared" si="160"/>
        <v>800</v>
      </c>
      <c r="K361" s="212">
        <v>400</v>
      </c>
      <c r="L361" s="212">
        <v>400</v>
      </c>
      <c r="M361" s="198">
        <f t="shared" si="152"/>
        <v>100</v>
      </c>
      <c r="N361" s="198">
        <f t="shared" si="153"/>
        <v>100</v>
      </c>
      <c r="O361" s="198">
        <f t="shared" si="156"/>
        <v>100</v>
      </c>
    </row>
    <row r="362" spans="1:15" s="189" customFormat="1" ht="18.75" x14ac:dyDescent="0.3">
      <c r="A362" s="190" t="s">
        <v>550</v>
      </c>
      <c r="B362" s="209" t="s">
        <v>71</v>
      </c>
      <c r="C362" s="209" t="s">
        <v>59</v>
      </c>
      <c r="D362" s="192"/>
      <c r="E362" s="192"/>
      <c r="F362" s="192"/>
      <c r="G362" s="192">
        <f t="shared" si="159"/>
        <v>1200</v>
      </c>
      <c r="H362" s="212">
        <v>600</v>
      </c>
      <c r="I362" s="212">
        <v>600</v>
      </c>
      <c r="J362" s="192">
        <f t="shared" si="160"/>
        <v>1200</v>
      </c>
      <c r="K362" s="212">
        <v>600</v>
      </c>
      <c r="L362" s="212">
        <v>600</v>
      </c>
      <c r="M362" s="198">
        <f t="shared" si="152"/>
        <v>100</v>
      </c>
      <c r="N362" s="198">
        <f t="shared" si="153"/>
        <v>100</v>
      </c>
      <c r="O362" s="198">
        <f t="shared" si="156"/>
        <v>100</v>
      </c>
    </row>
    <row r="363" spans="1:15" s="193" customFormat="1" ht="61.5" customHeight="1" x14ac:dyDescent="0.3">
      <c r="A363" s="194" t="s">
        <v>47</v>
      </c>
      <c r="B363" s="211" t="s">
        <v>71</v>
      </c>
      <c r="C363" s="211" t="s">
        <v>59</v>
      </c>
      <c r="D363" s="202"/>
      <c r="E363" s="202"/>
      <c r="F363" s="202"/>
      <c r="G363" s="202">
        <f>SUM(H363:I363)</f>
        <v>250</v>
      </c>
      <c r="H363" s="202"/>
      <c r="I363" s="202">
        <v>250</v>
      </c>
      <c r="J363" s="202">
        <f>SUM(K363:L363)</f>
        <v>250</v>
      </c>
      <c r="K363" s="202"/>
      <c r="L363" s="202">
        <v>250</v>
      </c>
      <c r="M363" s="217">
        <f t="shared" si="152"/>
        <v>100</v>
      </c>
      <c r="N363" s="217">
        <v>0</v>
      </c>
      <c r="O363" s="217">
        <f t="shared" si="156"/>
        <v>100</v>
      </c>
    </row>
    <row r="364" spans="1:15" s="203" customFormat="1" ht="42" customHeight="1" x14ac:dyDescent="0.3">
      <c r="A364" s="200" t="s">
        <v>716</v>
      </c>
      <c r="B364" s="211" t="s">
        <v>71</v>
      </c>
      <c r="C364" s="211" t="s">
        <v>59</v>
      </c>
      <c r="D364" s="201"/>
      <c r="E364" s="201"/>
      <c r="F364" s="201"/>
      <c r="G364" s="201">
        <f t="shared" ref="G364:G371" si="161">SUM(H364:I364)</f>
        <v>5800</v>
      </c>
      <c r="H364" s="201">
        <f>SUM(H365:H371)</f>
        <v>3480</v>
      </c>
      <c r="I364" s="201">
        <f t="shared" ref="I364" si="162">SUM(I365:I371)</f>
        <v>2320</v>
      </c>
      <c r="J364" s="201">
        <f t="shared" ref="J364:J371" si="163">SUM(K364:L364)</f>
        <v>5800</v>
      </c>
      <c r="K364" s="201">
        <f>SUM(K365:K371)</f>
        <v>3480</v>
      </c>
      <c r="L364" s="201">
        <f t="shared" ref="L364" si="164">SUM(L365:L371)</f>
        <v>2320</v>
      </c>
      <c r="M364" s="217">
        <f t="shared" si="152"/>
        <v>100</v>
      </c>
      <c r="N364" s="217">
        <f t="shared" si="153"/>
        <v>100</v>
      </c>
      <c r="O364" s="217">
        <f t="shared" si="156"/>
        <v>100</v>
      </c>
    </row>
    <row r="365" spans="1:15" s="189" customFormat="1" ht="25.5" customHeight="1" x14ac:dyDescent="0.3">
      <c r="A365" s="190" t="s">
        <v>546</v>
      </c>
      <c r="B365" s="209" t="s">
        <v>71</v>
      </c>
      <c r="C365" s="209" t="s">
        <v>59</v>
      </c>
      <c r="D365" s="192"/>
      <c r="E365" s="192"/>
      <c r="F365" s="192"/>
      <c r="G365" s="192">
        <f t="shared" si="161"/>
        <v>586.20000000000005</v>
      </c>
      <c r="H365" s="212">
        <v>324.7</v>
      </c>
      <c r="I365" s="212">
        <v>261.5</v>
      </c>
      <c r="J365" s="192">
        <f t="shared" si="163"/>
        <v>586.20000000000005</v>
      </c>
      <c r="K365" s="212">
        <v>324.7</v>
      </c>
      <c r="L365" s="220">
        <v>261.5</v>
      </c>
      <c r="M365" s="198">
        <f t="shared" si="152"/>
        <v>100</v>
      </c>
      <c r="N365" s="198">
        <f t="shared" si="153"/>
        <v>100</v>
      </c>
      <c r="O365" s="198">
        <f t="shared" si="156"/>
        <v>100</v>
      </c>
    </row>
    <row r="366" spans="1:15" s="189" customFormat="1" ht="25.5" customHeight="1" x14ac:dyDescent="0.3">
      <c r="A366" s="190" t="s">
        <v>547</v>
      </c>
      <c r="B366" s="209" t="s">
        <v>71</v>
      </c>
      <c r="C366" s="209" t="s">
        <v>59</v>
      </c>
      <c r="D366" s="192"/>
      <c r="E366" s="192"/>
      <c r="F366" s="192"/>
      <c r="G366" s="192">
        <f t="shared" si="161"/>
        <v>586.1</v>
      </c>
      <c r="H366" s="212">
        <v>324.60000000000002</v>
      </c>
      <c r="I366" s="212">
        <v>261.5</v>
      </c>
      <c r="J366" s="192">
        <f t="shared" si="163"/>
        <v>586.1</v>
      </c>
      <c r="K366" s="212">
        <v>324.60000000000002</v>
      </c>
      <c r="L366" s="220">
        <v>261.5</v>
      </c>
      <c r="M366" s="198">
        <f t="shared" si="152"/>
        <v>100</v>
      </c>
      <c r="N366" s="198">
        <f t="shared" si="153"/>
        <v>100</v>
      </c>
      <c r="O366" s="198">
        <f t="shared" si="156"/>
        <v>100</v>
      </c>
    </row>
    <row r="367" spans="1:15" s="189" customFormat="1" ht="25.5" customHeight="1" x14ac:dyDescent="0.3">
      <c r="A367" s="190" t="s">
        <v>548</v>
      </c>
      <c r="B367" s="209" t="s">
        <v>71</v>
      </c>
      <c r="C367" s="209" t="s">
        <v>59</v>
      </c>
      <c r="D367" s="192"/>
      <c r="E367" s="192"/>
      <c r="F367" s="192"/>
      <c r="G367" s="192">
        <f t="shared" si="161"/>
        <v>586.1</v>
      </c>
      <c r="H367" s="212">
        <v>384.6</v>
      </c>
      <c r="I367" s="212">
        <v>201.5</v>
      </c>
      <c r="J367" s="192">
        <f t="shared" si="163"/>
        <v>586.1</v>
      </c>
      <c r="K367" s="212">
        <v>384.6</v>
      </c>
      <c r="L367" s="220">
        <v>201.5</v>
      </c>
      <c r="M367" s="198">
        <f t="shared" si="152"/>
        <v>100</v>
      </c>
      <c r="N367" s="198">
        <f t="shared" si="153"/>
        <v>100</v>
      </c>
      <c r="O367" s="198">
        <f t="shared" si="156"/>
        <v>100</v>
      </c>
    </row>
    <row r="368" spans="1:15" s="189" customFormat="1" ht="25.5" customHeight="1" x14ac:dyDescent="0.3">
      <c r="A368" s="190" t="s">
        <v>549</v>
      </c>
      <c r="B368" s="209" t="s">
        <v>71</v>
      </c>
      <c r="C368" s="209" t="s">
        <v>59</v>
      </c>
      <c r="D368" s="192"/>
      <c r="E368" s="192"/>
      <c r="F368" s="192"/>
      <c r="G368" s="192">
        <f t="shared" si="161"/>
        <v>912.3</v>
      </c>
      <c r="H368" s="212">
        <v>569.29999999999995</v>
      </c>
      <c r="I368" s="212">
        <v>343</v>
      </c>
      <c r="J368" s="192">
        <f t="shared" si="163"/>
        <v>912.3</v>
      </c>
      <c r="K368" s="212">
        <v>569.29999999999995</v>
      </c>
      <c r="L368" s="220">
        <v>343</v>
      </c>
      <c r="M368" s="198">
        <f t="shared" si="152"/>
        <v>100</v>
      </c>
      <c r="N368" s="198">
        <f t="shared" si="153"/>
        <v>100</v>
      </c>
      <c r="O368" s="198">
        <f t="shared" si="156"/>
        <v>100</v>
      </c>
    </row>
    <row r="369" spans="1:15" s="189" customFormat="1" ht="25.5" customHeight="1" x14ac:dyDescent="0.3">
      <c r="A369" s="190" t="s">
        <v>552</v>
      </c>
      <c r="B369" s="209" t="s">
        <v>71</v>
      </c>
      <c r="C369" s="209" t="s">
        <v>59</v>
      </c>
      <c r="D369" s="192"/>
      <c r="E369" s="192"/>
      <c r="F369" s="192"/>
      <c r="G369" s="192">
        <f t="shared" si="161"/>
        <v>912.3</v>
      </c>
      <c r="H369" s="212">
        <v>569.29999999999995</v>
      </c>
      <c r="I369" s="212">
        <v>343</v>
      </c>
      <c r="J369" s="192">
        <f t="shared" si="163"/>
        <v>912.3</v>
      </c>
      <c r="K369" s="212">
        <v>569.29999999999995</v>
      </c>
      <c r="L369" s="220">
        <v>343</v>
      </c>
      <c r="M369" s="198">
        <f t="shared" si="152"/>
        <v>100</v>
      </c>
      <c r="N369" s="198">
        <f t="shared" si="153"/>
        <v>100</v>
      </c>
      <c r="O369" s="198">
        <f t="shared" si="156"/>
        <v>100</v>
      </c>
    </row>
    <row r="370" spans="1:15" s="189" customFormat="1" ht="25.5" customHeight="1" x14ac:dyDescent="0.3">
      <c r="A370" s="190" t="s">
        <v>550</v>
      </c>
      <c r="B370" s="209" t="s">
        <v>71</v>
      </c>
      <c r="C370" s="209" t="s">
        <v>59</v>
      </c>
      <c r="D370" s="192"/>
      <c r="E370" s="192"/>
      <c r="F370" s="192"/>
      <c r="G370" s="192">
        <f t="shared" si="161"/>
        <v>912.3</v>
      </c>
      <c r="H370" s="212">
        <v>569.29999999999995</v>
      </c>
      <c r="I370" s="212">
        <v>343</v>
      </c>
      <c r="J370" s="192">
        <f t="shared" si="163"/>
        <v>912.3</v>
      </c>
      <c r="K370" s="212">
        <v>569.29999999999995</v>
      </c>
      <c r="L370" s="220">
        <v>343</v>
      </c>
      <c r="M370" s="198">
        <f t="shared" si="152"/>
        <v>100</v>
      </c>
      <c r="N370" s="198">
        <f t="shared" si="153"/>
        <v>100</v>
      </c>
      <c r="O370" s="198">
        <f t="shared" si="156"/>
        <v>100</v>
      </c>
    </row>
    <row r="371" spans="1:15" s="189" customFormat="1" ht="25.5" customHeight="1" x14ac:dyDescent="0.3">
      <c r="A371" s="190" t="s">
        <v>551</v>
      </c>
      <c r="B371" s="209" t="s">
        <v>71</v>
      </c>
      <c r="C371" s="209" t="s">
        <v>59</v>
      </c>
      <c r="D371" s="192"/>
      <c r="E371" s="192"/>
      <c r="F371" s="192"/>
      <c r="G371" s="192">
        <f t="shared" si="161"/>
        <v>1304.7</v>
      </c>
      <c r="H371" s="212">
        <v>738.2</v>
      </c>
      <c r="I371" s="212">
        <v>566.5</v>
      </c>
      <c r="J371" s="192">
        <f t="shared" si="163"/>
        <v>1304.7</v>
      </c>
      <c r="K371" s="212">
        <v>738.2</v>
      </c>
      <c r="L371" s="220">
        <v>566.5</v>
      </c>
      <c r="M371" s="198">
        <f t="shared" si="152"/>
        <v>100</v>
      </c>
      <c r="N371" s="198">
        <f t="shared" si="153"/>
        <v>100</v>
      </c>
      <c r="O371" s="198">
        <f t="shared" si="156"/>
        <v>100</v>
      </c>
    </row>
    <row r="372" spans="1:15" s="203" customFormat="1" ht="44.25" customHeight="1" x14ac:dyDescent="0.3">
      <c r="A372" s="200" t="s">
        <v>750</v>
      </c>
      <c r="B372" s="211" t="s">
        <v>71</v>
      </c>
      <c r="C372" s="211" t="s">
        <v>59</v>
      </c>
      <c r="D372" s="201">
        <f t="shared" si="135"/>
        <v>1008</v>
      </c>
      <c r="E372" s="201">
        <v>1008</v>
      </c>
      <c r="F372" s="201"/>
      <c r="G372" s="201">
        <f>SUM(H372:I372)</f>
        <v>825</v>
      </c>
      <c r="H372" s="201">
        <f>SUM(H373:H381)</f>
        <v>825</v>
      </c>
      <c r="I372" s="201">
        <f t="shared" ref="I372" si="165">SUM(I373:I381)</f>
        <v>0</v>
      </c>
      <c r="J372" s="201">
        <f>SUM(K372:L372)</f>
        <v>750</v>
      </c>
      <c r="K372" s="201">
        <f>SUM(K373:K381)</f>
        <v>750</v>
      </c>
      <c r="L372" s="201">
        <f t="shared" ref="L372" si="166">SUM(L373:L381)</f>
        <v>0</v>
      </c>
      <c r="M372" s="217">
        <f t="shared" si="152"/>
        <v>90.909090909090907</v>
      </c>
      <c r="N372" s="217">
        <f t="shared" si="153"/>
        <v>90.909090909090907</v>
      </c>
      <c r="O372" s="217">
        <v>0</v>
      </c>
    </row>
    <row r="373" spans="1:15" s="189" customFormat="1" ht="18.75" x14ac:dyDescent="0.3">
      <c r="A373" s="190" t="s">
        <v>714</v>
      </c>
      <c r="B373" s="209" t="s">
        <v>71</v>
      </c>
      <c r="C373" s="209" t="s">
        <v>59</v>
      </c>
      <c r="D373" s="192"/>
      <c r="E373" s="192"/>
      <c r="F373" s="192"/>
      <c r="G373" s="192">
        <f t="shared" ref="G373:G381" si="167">SUM(H373:I373)</f>
        <v>0</v>
      </c>
      <c r="H373" s="192"/>
      <c r="I373" s="192"/>
      <c r="J373" s="192">
        <f t="shared" ref="J373:J432" si="168">SUM(K373:L373)</f>
        <v>0</v>
      </c>
      <c r="K373" s="192"/>
      <c r="L373" s="192"/>
      <c r="M373" s="198"/>
      <c r="N373" s="198"/>
      <c r="O373" s="198"/>
    </row>
    <row r="374" spans="1:15" s="189" customFormat="1" ht="18.75" x14ac:dyDescent="0.3">
      <c r="A374" s="190" t="s">
        <v>583</v>
      </c>
      <c r="B374" s="209" t="s">
        <v>71</v>
      </c>
      <c r="C374" s="209" t="s">
        <v>59</v>
      </c>
      <c r="D374" s="192"/>
      <c r="E374" s="192"/>
      <c r="F374" s="192"/>
      <c r="G374" s="192">
        <f t="shared" si="167"/>
        <v>75</v>
      </c>
      <c r="H374" s="212">
        <v>75</v>
      </c>
      <c r="I374" s="192"/>
      <c r="J374" s="192">
        <f t="shared" si="168"/>
        <v>75</v>
      </c>
      <c r="K374" s="212">
        <v>75</v>
      </c>
      <c r="L374" s="192"/>
      <c r="M374" s="198">
        <f t="shared" si="152"/>
        <v>100</v>
      </c>
      <c r="N374" s="198">
        <f t="shared" si="153"/>
        <v>100</v>
      </c>
      <c r="O374" s="198"/>
    </row>
    <row r="375" spans="1:15" s="189" customFormat="1" ht="18.75" x14ac:dyDescent="0.3">
      <c r="A375" s="190" t="s">
        <v>584</v>
      </c>
      <c r="B375" s="209" t="s">
        <v>71</v>
      </c>
      <c r="C375" s="209" t="s">
        <v>59</v>
      </c>
      <c r="D375" s="192"/>
      <c r="E375" s="192"/>
      <c r="F375" s="192"/>
      <c r="G375" s="192">
        <f t="shared" si="167"/>
        <v>75</v>
      </c>
      <c r="H375" s="212">
        <v>75</v>
      </c>
      <c r="I375" s="192"/>
      <c r="J375" s="192">
        <f t="shared" si="168"/>
        <v>0</v>
      </c>
      <c r="K375" s="212">
        <v>0</v>
      </c>
      <c r="L375" s="192"/>
      <c r="M375" s="198">
        <f t="shared" si="152"/>
        <v>0</v>
      </c>
      <c r="N375" s="198">
        <f t="shared" si="153"/>
        <v>0</v>
      </c>
      <c r="O375" s="198"/>
    </row>
    <row r="376" spans="1:15" s="189" customFormat="1" ht="18.75" x14ac:dyDescent="0.3">
      <c r="A376" s="190" t="s">
        <v>548</v>
      </c>
      <c r="B376" s="209" t="s">
        <v>71</v>
      </c>
      <c r="C376" s="209" t="s">
        <v>59</v>
      </c>
      <c r="D376" s="192"/>
      <c r="E376" s="192"/>
      <c r="F376" s="192"/>
      <c r="G376" s="192">
        <f t="shared" si="167"/>
        <v>75</v>
      </c>
      <c r="H376" s="212">
        <v>75</v>
      </c>
      <c r="I376" s="192"/>
      <c r="J376" s="192">
        <f t="shared" si="168"/>
        <v>75</v>
      </c>
      <c r="K376" s="212">
        <v>75</v>
      </c>
      <c r="L376" s="192"/>
      <c r="M376" s="198">
        <f t="shared" si="152"/>
        <v>100</v>
      </c>
      <c r="N376" s="198">
        <f t="shared" si="153"/>
        <v>100</v>
      </c>
      <c r="O376" s="198"/>
    </row>
    <row r="377" spans="1:15" s="189" customFormat="1" ht="18.75" x14ac:dyDescent="0.3">
      <c r="A377" s="190" t="s">
        <v>549</v>
      </c>
      <c r="B377" s="209" t="s">
        <v>71</v>
      </c>
      <c r="C377" s="209" t="s">
        <v>59</v>
      </c>
      <c r="D377" s="192"/>
      <c r="E377" s="192"/>
      <c r="F377" s="192"/>
      <c r="G377" s="192">
        <f t="shared" si="167"/>
        <v>225</v>
      </c>
      <c r="H377" s="212">
        <v>225</v>
      </c>
      <c r="I377" s="192"/>
      <c r="J377" s="192">
        <f t="shared" si="168"/>
        <v>225</v>
      </c>
      <c r="K377" s="212">
        <v>225</v>
      </c>
      <c r="L377" s="192"/>
      <c r="M377" s="198">
        <f t="shared" si="152"/>
        <v>100</v>
      </c>
      <c r="N377" s="198">
        <f t="shared" si="153"/>
        <v>100</v>
      </c>
      <c r="O377" s="198"/>
    </row>
    <row r="378" spans="1:15" s="189" customFormat="1" ht="18.75" x14ac:dyDescent="0.3">
      <c r="A378" s="190" t="s">
        <v>552</v>
      </c>
      <c r="B378" s="209" t="s">
        <v>71</v>
      </c>
      <c r="C378" s="209" t="s">
        <v>59</v>
      </c>
      <c r="D378" s="192"/>
      <c r="E378" s="192"/>
      <c r="F378" s="192"/>
      <c r="G378" s="192">
        <f t="shared" si="167"/>
        <v>150</v>
      </c>
      <c r="H378" s="212">
        <v>150</v>
      </c>
      <c r="I378" s="192"/>
      <c r="J378" s="192">
        <f t="shared" si="168"/>
        <v>150</v>
      </c>
      <c r="K378" s="212">
        <v>150</v>
      </c>
      <c r="L378" s="192"/>
      <c r="M378" s="198">
        <f t="shared" si="152"/>
        <v>100</v>
      </c>
      <c r="N378" s="198">
        <f t="shared" si="153"/>
        <v>100</v>
      </c>
      <c r="O378" s="198"/>
    </row>
    <row r="379" spans="1:15" s="189" customFormat="1" ht="18.75" x14ac:dyDescent="0.3">
      <c r="A379" s="190" t="s">
        <v>550</v>
      </c>
      <c r="B379" s="209" t="s">
        <v>71</v>
      </c>
      <c r="C379" s="209" t="s">
        <v>59</v>
      </c>
      <c r="D379" s="192"/>
      <c r="E379" s="192"/>
      <c r="F379" s="192"/>
      <c r="G379" s="192">
        <f t="shared" si="167"/>
        <v>75</v>
      </c>
      <c r="H379" s="212">
        <v>75</v>
      </c>
      <c r="I379" s="192"/>
      <c r="J379" s="192">
        <f t="shared" si="168"/>
        <v>75</v>
      </c>
      <c r="K379" s="212">
        <v>75</v>
      </c>
      <c r="L379" s="192"/>
      <c r="M379" s="198">
        <f t="shared" si="152"/>
        <v>100</v>
      </c>
      <c r="N379" s="198">
        <f t="shared" si="153"/>
        <v>100</v>
      </c>
      <c r="O379" s="198"/>
    </row>
    <row r="380" spans="1:15" s="189" customFormat="1" ht="18.75" x14ac:dyDescent="0.3">
      <c r="A380" s="190" t="s">
        <v>551</v>
      </c>
      <c r="B380" s="209" t="s">
        <v>71</v>
      </c>
      <c r="C380" s="209" t="s">
        <v>59</v>
      </c>
      <c r="D380" s="192"/>
      <c r="E380" s="192"/>
      <c r="F380" s="192"/>
      <c r="G380" s="192">
        <f t="shared" si="167"/>
        <v>75</v>
      </c>
      <c r="H380" s="212">
        <v>75</v>
      </c>
      <c r="I380" s="192"/>
      <c r="J380" s="192">
        <f t="shared" si="168"/>
        <v>75</v>
      </c>
      <c r="K380" s="212">
        <v>75</v>
      </c>
      <c r="L380" s="192"/>
      <c r="M380" s="198">
        <f t="shared" si="152"/>
        <v>100</v>
      </c>
      <c r="N380" s="198">
        <f t="shared" si="153"/>
        <v>100</v>
      </c>
      <c r="O380" s="198"/>
    </row>
    <row r="381" spans="1:15" s="189" customFormat="1" ht="18.75" x14ac:dyDescent="0.3">
      <c r="A381" s="190" t="s">
        <v>284</v>
      </c>
      <c r="B381" s="209" t="s">
        <v>71</v>
      </c>
      <c r="C381" s="209" t="s">
        <v>59</v>
      </c>
      <c r="D381" s="192"/>
      <c r="E381" s="192"/>
      <c r="F381" s="192"/>
      <c r="G381" s="192">
        <f t="shared" si="167"/>
        <v>75</v>
      </c>
      <c r="H381" s="212">
        <v>75</v>
      </c>
      <c r="I381" s="192"/>
      <c r="J381" s="192">
        <f t="shared" si="168"/>
        <v>75</v>
      </c>
      <c r="K381" s="212">
        <v>75</v>
      </c>
      <c r="L381" s="192"/>
      <c r="M381" s="198">
        <f t="shared" si="152"/>
        <v>100</v>
      </c>
      <c r="N381" s="198">
        <f t="shared" si="153"/>
        <v>100</v>
      </c>
      <c r="O381" s="198"/>
    </row>
    <row r="382" spans="1:15" s="203" customFormat="1" ht="60" customHeight="1" x14ac:dyDescent="0.3">
      <c r="A382" s="200" t="s">
        <v>757</v>
      </c>
      <c r="B382" s="211" t="s">
        <v>71</v>
      </c>
      <c r="C382" s="211" t="s">
        <v>59</v>
      </c>
      <c r="D382" s="201"/>
      <c r="E382" s="201"/>
      <c r="F382" s="201"/>
      <c r="G382" s="201">
        <f t="shared" si="147"/>
        <v>878</v>
      </c>
      <c r="H382" s="218">
        <f>SUM(H383:H385)</f>
        <v>44</v>
      </c>
      <c r="I382" s="218">
        <f t="shared" ref="I382" si="169">SUM(I383:I385)</f>
        <v>834</v>
      </c>
      <c r="J382" s="201">
        <f t="shared" si="168"/>
        <v>764.6</v>
      </c>
      <c r="K382" s="218">
        <f>SUM(K383:K385)</f>
        <v>25</v>
      </c>
      <c r="L382" s="218">
        <f t="shared" ref="L382" si="170">SUM(L383:L385)</f>
        <v>739.6</v>
      </c>
      <c r="M382" s="217">
        <f t="shared" si="152"/>
        <v>87.084282460136677</v>
      </c>
      <c r="N382" s="217">
        <f t="shared" si="153"/>
        <v>56.81818181818182</v>
      </c>
      <c r="O382" s="217">
        <f t="shared" si="156"/>
        <v>88.681055155875299</v>
      </c>
    </row>
    <row r="383" spans="1:15" s="189" customFormat="1" ht="29.25" customHeight="1" x14ac:dyDescent="0.3">
      <c r="A383" s="190" t="s">
        <v>603</v>
      </c>
      <c r="B383" s="209" t="s">
        <v>71</v>
      </c>
      <c r="C383" s="209" t="s">
        <v>59</v>
      </c>
      <c r="D383" s="192"/>
      <c r="E383" s="192"/>
      <c r="F383" s="192"/>
      <c r="G383" s="192">
        <f t="shared" si="147"/>
        <v>381</v>
      </c>
      <c r="H383" s="212">
        <v>19</v>
      </c>
      <c r="I383" s="192">
        <v>362</v>
      </c>
      <c r="J383" s="192">
        <f t="shared" si="168"/>
        <v>317.60000000000002</v>
      </c>
      <c r="K383" s="212">
        <v>0</v>
      </c>
      <c r="L383" s="192">
        <v>317.60000000000002</v>
      </c>
      <c r="M383" s="198">
        <f t="shared" si="152"/>
        <v>83.359580052493442</v>
      </c>
      <c r="N383" s="198">
        <f t="shared" si="153"/>
        <v>0</v>
      </c>
      <c r="O383" s="198">
        <f t="shared" si="156"/>
        <v>87.734806629834267</v>
      </c>
    </row>
    <row r="384" spans="1:15" s="189" customFormat="1" ht="29.25" customHeight="1" x14ac:dyDescent="0.3">
      <c r="A384" s="190" t="s">
        <v>604</v>
      </c>
      <c r="B384" s="209" t="s">
        <v>71</v>
      </c>
      <c r="C384" s="209" t="s">
        <v>59</v>
      </c>
      <c r="D384" s="192"/>
      <c r="E384" s="192"/>
      <c r="F384" s="192"/>
      <c r="G384" s="192">
        <f t="shared" si="147"/>
        <v>252.6</v>
      </c>
      <c r="H384" s="212">
        <v>12.6</v>
      </c>
      <c r="I384" s="192">
        <v>240</v>
      </c>
      <c r="J384" s="192">
        <f t="shared" si="168"/>
        <v>202.6</v>
      </c>
      <c r="K384" s="212">
        <v>12.6</v>
      </c>
      <c r="L384" s="192">
        <v>190</v>
      </c>
      <c r="M384" s="198">
        <f t="shared" si="152"/>
        <v>80.205859065716538</v>
      </c>
      <c r="N384" s="198">
        <f t="shared" si="153"/>
        <v>100</v>
      </c>
      <c r="O384" s="198">
        <f t="shared" si="156"/>
        <v>79.166666666666657</v>
      </c>
    </row>
    <row r="385" spans="1:15" s="189" customFormat="1" ht="29.25" customHeight="1" x14ac:dyDescent="0.3">
      <c r="A385" s="190" t="s">
        <v>605</v>
      </c>
      <c r="B385" s="209" t="s">
        <v>71</v>
      </c>
      <c r="C385" s="209" t="s">
        <v>59</v>
      </c>
      <c r="D385" s="192"/>
      <c r="E385" s="192"/>
      <c r="F385" s="192"/>
      <c r="G385" s="192">
        <f t="shared" si="147"/>
        <v>244.4</v>
      </c>
      <c r="H385" s="212">
        <v>12.4</v>
      </c>
      <c r="I385" s="192">
        <v>232</v>
      </c>
      <c r="J385" s="192">
        <f t="shared" si="168"/>
        <v>244.4</v>
      </c>
      <c r="K385" s="212">
        <v>12.4</v>
      </c>
      <c r="L385" s="192">
        <v>232</v>
      </c>
      <c r="M385" s="198">
        <f t="shared" si="152"/>
        <v>100</v>
      </c>
      <c r="N385" s="198">
        <f t="shared" si="153"/>
        <v>100</v>
      </c>
      <c r="O385" s="198">
        <f t="shared" si="156"/>
        <v>100</v>
      </c>
    </row>
    <row r="386" spans="1:15" s="193" customFormat="1" ht="57" customHeight="1" x14ac:dyDescent="0.3">
      <c r="A386" s="194" t="s">
        <v>741</v>
      </c>
      <c r="B386" s="211" t="s">
        <v>71</v>
      </c>
      <c r="C386" s="211" t="s">
        <v>59</v>
      </c>
      <c r="D386" s="202"/>
      <c r="E386" s="202"/>
      <c r="F386" s="202"/>
      <c r="G386" s="202">
        <f t="shared" si="147"/>
        <v>1500</v>
      </c>
      <c r="H386" s="221">
        <v>1500</v>
      </c>
      <c r="I386" s="202"/>
      <c r="J386" s="202">
        <f t="shared" si="168"/>
        <v>0</v>
      </c>
      <c r="K386" s="221"/>
      <c r="L386" s="202"/>
      <c r="M386" s="217">
        <f t="shared" si="152"/>
        <v>0</v>
      </c>
      <c r="N386" s="217">
        <f t="shared" si="153"/>
        <v>0</v>
      </c>
      <c r="O386" s="217">
        <v>0</v>
      </c>
    </row>
    <row r="387" spans="1:15" s="193" customFormat="1" ht="56.25" customHeight="1" x14ac:dyDescent="0.3">
      <c r="A387" s="194" t="s">
        <v>734</v>
      </c>
      <c r="B387" s="211" t="s">
        <v>71</v>
      </c>
      <c r="C387" s="211" t="s">
        <v>59</v>
      </c>
      <c r="D387" s="202"/>
      <c r="E387" s="202"/>
      <c r="F387" s="202"/>
      <c r="G387" s="202">
        <f t="shared" si="147"/>
        <v>2894.2</v>
      </c>
      <c r="H387" s="202">
        <v>153</v>
      </c>
      <c r="I387" s="202">
        <v>2741.2</v>
      </c>
      <c r="J387" s="202">
        <f t="shared" si="168"/>
        <v>153</v>
      </c>
      <c r="K387" s="202">
        <v>153</v>
      </c>
      <c r="L387" s="202">
        <v>0</v>
      </c>
      <c r="M387" s="217">
        <f t="shared" si="152"/>
        <v>5.2864349388432039</v>
      </c>
      <c r="N387" s="217">
        <f t="shared" si="153"/>
        <v>100</v>
      </c>
      <c r="O387" s="217">
        <f t="shared" si="156"/>
        <v>0</v>
      </c>
    </row>
    <row r="388" spans="1:15" s="203" customFormat="1" ht="44.25" customHeight="1" x14ac:dyDescent="0.3">
      <c r="A388" s="200" t="s">
        <v>718</v>
      </c>
      <c r="B388" s="211" t="s">
        <v>71</v>
      </c>
      <c r="C388" s="211" t="s">
        <v>59</v>
      </c>
      <c r="D388" s="201"/>
      <c r="E388" s="201"/>
      <c r="F388" s="201"/>
      <c r="G388" s="201">
        <f t="shared" si="147"/>
        <v>279</v>
      </c>
      <c r="H388" s="201">
        <f>H389+H390+H391+H392+H393</f>
        <v>0</v>
      </c>
      <c r="I388" s="201">
        <f t="shared" ref="I388" si="171">I389+I390+I391+I392+I393</f>
        <v>279</v>
      </c>
      <c r="J388" s="201">
        <f t="shared" si="168"/>
        <v>279</v>
      </c>
      <c r="K388" s="201">
        <f>K389+K390+K391+K392+K393</f>
        <v>0</v>
      </c>
      <c r="L388" s="201">
        <f t="shared" ref="L388" si="172">L389+L390+L391+L392+L393</f>
        <v>279</v>
      </c>
      <c r="M388" s="217">
        <f t="shared" si="152"/>
        <v>100</v>
      </c>
      <c r="N388" s="217"/>
      <c r="O388" s="217">
        <f t="shared" si="156"/>
        <v>100</v>
      </c>
    </row>
    <row r="389" spans="1:15" s="189" customFormat="1" ht="27" customHeight="1" x14ac:dyDescent="0.3">
      <c r="A389" s="190" t="s">
        <v>583</v>
      </c>
      <c r="B389" s="209" t="s">
        <v>71</v>
      </c>
      <c r="C389" s="209" t="s">
        <v>59</v>
      </c>
      <c r="D389" s="192"/>
      <c r="E389" s="192"/>
      <c r="F389" s="192"/>
      <c r="G389" s="192">
        <f t="shared" si="147"/>
        <v>45</v>
      </c>
      <c r="H389" s="192"/>
      <c r="I389" s="212">
        <v>45</v>
      </c>
      <c r="J389" s="192">
        <f t="shared" si="168"/>
        <v>45</v>
      </c>
      <c r="K389" s="192"/>
      <c r="L389" s="212">
        <v>45</v>
      </c>
      <c r="M389" s="198">
        <f t="shared" si="152"/>
        <v>100</v>
      </c>
      <c r="N389" s="198"/>
      <c r="O389" s="198">
        <f t="shared" si="156"/>
        <v>100</v>
      </c>
    </row>
    <row r="390" spans="1:15" s="189" customFormat="1" ht="27" customHeight="1" x14ac:dyDescent="0.3">
      <c r="A390" s="190" t="s">
        <v>584</v>
      </c>
      <c r="B390" s="209" t="s">
        <v>71</v>
      </c>
      <c r="C390" s="209" t="s">
        <v>59</v>
      </c>
      <c r="D390" s="192"/>
      <c r="E390" s="192"/>
      <c r="F390" s="192"/>
      <c r="G390" s="192">
        <f t="shared" si="147"/>
        <v>94.5</v>
      </c>
      <c r="H390" s="192"/>
      <c r="I390" s="212">
        <v>94.5</v>
      </c>
      <c r="J390" s="192">
        <f t="shared" si="168"/>
        <v>94.5</v>
      </c>
      <c r="K390" s="192"/>
      <c r="L390" s="212">
        <v>94.5</v>
      </c>
      <c r="M390" s="198">
        <f t="shared" si="152"/>
        <v>100</v>
      </c>
      <c r="N390" s="198"/>
      <c r="O390" s="198">
        <f t="shared" si="156"/>
        <v>100</v>
      </c>
    </row>
    <row r="391" spans="1:15" s="189" customFormat="1" ht="27" customHeight="1" x14ac:dyDescent="0.3">
      <c r="A391" s="190" t="s">
        <v>548</v>
      </c>
      <c r="B391" s="209" t="s">
        <v>71</v>
      </c>
      <c r="C391" s="209" t="s">
        <v>59</v>
      </c>
      <c r="D391" s="192"/>
      <c r="E391" s="192"/>
      <c r="F391" s="192"/>
      <c r="G391" s="192">
        <f t="shared" si="147"/>
        <v>66</v>
      </c>
      <c r="H391" s="192"/>
      <c r="I391" s="212">
        <v>66</v>
      </c>
      <c r="J391" s="192">
        <f t="shared" si="168"/>
        <v>66</v>
      </c>
      <c r="K391" s="192"/>
      <c r="L391" s="212">
        <v>66</v>
      </c>
      <c r="M391" s="198">
        <f t="shared" si="152"/>
        <v>100</v>
      </c>
      <c r="N391" s="198"/>
      <c r="O391" s="198">
        <f t="shared" si="156"/>
        <v>100</v>
      </c>
    </row>
    <row r="392" spans="1:15" s="189" customFormat="1" ht="27" customHeight="1" x14ac:dyDescent="0.3">
      <c r="A392" s="190" t="s">
        <v>549</v>
      </c>
      <c r="B392" s="209" t="s">
        <v>71</v>
      </c>
      <c r="C392" s="209" t="s">
        <v>59</v>
      </c>
      <c r="D392" s="192"/>
      <c r="E392" s="192"/>
      <c r="F392" s="192"/>
      <c r="G392" s="192">
        <f t="shared" si="147"/>
        <v>28.5</v>
      </c>
      <c r="H392" s="192"/>
      <c r="I392" s="212">
        <v>28.5</v>
      </c>
      <c r="J392" s="192">
        <f t="shared" si="168"/>
        <v>28.5</v>
      </c>
      <c r="K392" s="192"/>
      <c r="L392" s="212">
        <v>28.5</v>
      </c>
      <c r="M392" s="198">
        <f t="shared" si="152"/>
        <v>100</v>
      </c>
      <c r="N392" s="198"/>
      <c r="O392" s="198">
        <f t="shared" si="156"/>
        <v>100</v>
      </c>
    </row>
    <row r="393" spans="1:15" s="189" customFormat="1" ht="27" customHeight="1" x14ac:dyDescent="0.3">
      <c r="A393" s="190" t="s">
        <v>552</v>
      </c>
      <c r="B393" s="209" t="s">
        <v>71</v>
      </c>
      <c r="C393" s="209" t="s">
        <v>59</v>
      </c>
      <c r="D393" s="192"/>
      <c r="E393" s="192"/>
      <c r="F393" s="192"/>
      <c r="G393" s="192">
        <f t="shared" si="147"/>
        <v>45</v>
      </c>
      <c r="H393" s="192"/>
      <c r="I393" s="212">
        <v>45</v>
      </c>
      <c r="J393" s="192">
        <f t="shared" si="168"/>
        <v>45</v>
      </c>
      <c r="K393" s="192"/>
      <c r="L393" s="212">
        <v>45</v>
      </c>
      <c r="M393" s="198">
        <f t="shared" si="152"/>
        <v>100</v>
      </c>
      <c r="N393" s="198"/>
      <c r="O393" s="198">
        <f t="shared" si="156"/>
        <v>100</v>
      </c>
    </row>
    <row r="394" spans="1:15" s="189" customFormat="1" ht="21" customHeight="1" x14ac:dyDescent="0.3">
      <c r="A394" s="185" t="s">
        <v>151</v>
      </c>
      <c r="B394" s="210" t="s">
        <v>71</v>
      </c>
      <c r="C394" s="210" t="s">
        <v>91</v>
      </c>
      <c r="D394" s="187">
        <f t="shared" ref="D394:D397" si="173">SUM(E394:F394)</f>
        <v>169050.6</v>
      </c>
      <c r="E394" s="187">
        <f>SUM(E395+E396+E397+E399+E421+E423+E430+E431+E432)</f>
        <v>101724.5</v>
      </c>
      <c r="F394" s="187">
        <f>SUM(F395+F396+F397+F399+F421+F423+F430+F431+F432)</f>
        <v>67326.100000000006</v>
      </c>
      <c r="G394" s="187">
        <f t="shared" si="147"/>
        <v>157866.29999999999</v>
      </c>
      <c r="H394" s="187">
        <f>SUM(H395+H396+H397+H398+H399+H421+H423+H430+H431+H432)</f>
        <v>97762.2</v>
      </c>
      <c r="I394" s="187">
        <f>SUM(I395+I396+I397+I398+I399+I421+I423+I430+I431+I432)</f>
        <v>60104.1</v>
      </c>
      <c r="J394" s="187">
        <f t="shared" si="168"/>
        <v>112424.6</v>
      </c>
      <c r="K394" s="187">
        <f>SUM(K395+K396+K397+K398+K399+K421+K423+K430+K431+K432)</f>
        <v>79162.899999999994</v>
      </c>
      <c r="L394" s="187">
        <f>SUM(L395+L396+L397+L398+L399+L421+L423+L430+L431+L432)</f>
        <v>33261.700000000004</v>
      </c>
      <c r="M394" s="187">
        <f t="shared" si="152"/>
        <v>71.215072501224142</v>
      </c>
      <c r="N394" s="187">
        <f t="shared" si="153"/>
        <v>80.974957601199634</v>
      </c>
      <c r="O394" s="187">
        <f t="shared" si="156"/>
        <v>55.340151503807569</v>
      </c>
    </row>
    <row r="395" spans="1:15" s="189" customFormat="1" ht="27.75" customHeight="1" x14ac:dyDescent="0.3">
      <c r="A395" s="190" t="s">
        <v>287</v>
      </c>
      <c r="B395" s="209" t="s">
        <v>71</v>
      </c>
      <c r="C395" s="209" t="s">
        <v>91</v>
      </c>
      <c r="D395" s="192">
        <f t="shared" si="173"/>
        <v>20481</v>
      </c>
      <c r="E395" s="192">
        <v>20481</v>
      </c>
      <c r="F395" s="192"/>
      <c r="G395" s="192">
        <f t="shared" si="147"/>
        <v>20459</v>
      </c>
      <c r="H395" s="192">
        <v>20459</v>
      </c>
      <c r="I395" s="192"/>
      <c r="J395" s="192">
        <f t="shared" si="168"/>
        <v>18757.400000000001</v>
      </c>
      <c r="K395" s="192">
        <v>18757.400000000001</v>
      </c>
      <c r="L395" s="192"/>
      <c r="M395" s="198">
        <f t="shared" si="152"/>
        <v>91.682877951024011</v>
      </c>
      <c r="N395" s="198">
        <f t="shared" si="153"/>
        <v>91.682877951024011</v>
      </c>
      <c r="O395" s="198"/>
    </row>
    <row r="396" spans="1:15" s="189" customFormat="1" ht="18.75" customHeight="1" x14ac:dyDescent="0.3">
      <c r="A396" s="190" t="s">
        <v>286</v>
      </c>
      <c r="B396" s="209" t="s">
        <v>71</v>
      </c>
      <c r="C396" s="209" t="s">
        <v>91</v>
      </c>
      <c r="D396" s="192">
        <f t="shared" si="173"/>
        <v>28762.799999999999</v>
      </c>
      <c r="E396" s="192">
        <v>28762.799999999999</v>
      </c>
      <c r="F396" s="192"/>
      <c r="G396" s="192">
        <f t="shared" si="147"/>
        <v>29699.600000000002</v>
      </c>
      <c r="H396" s="192">
        <v>29609.9</v>
      </c>
      <c r="I396" s="192">
        <v>89.7</v>
      </c>
      <c r="J396" s="192">
        <f t="shared" si="168"/>
        <v>25931.800000000003</v>
      </c>
      <c r="K396" s="192">
        <v>25849.9</v>
      </c>
      <c r="L396" s="192">
        <v>81.900000000000006</v>
      </c>
      <c r="M396" s="198">
        <f t="shared" si="152"/>
        <v>87.313633853654594</v>
      </c>
      <c r="N396" s="198">
        <f t="shared" si="153"/>
        <v>87.301544415887932</v>
      </c>
      <c r="O396" s="198">
        <f t="shared" si="156"/>
        <v>91.304347826086968</v>
      </c>
    </row>
    <row r="397" spans="1:15" s="189" customFormat="1" ht="24.75" hidden="1" customHeight="1" x14ac:dyDescent="0.3">
      <c r="A397" s="190" t="s">
        <v>23</v>
      </c>
      <c r="B397" s="209" t="s">
        <v>71</v>
      </c>
      <c r="C397" s="209" t="s">
        <v>91</v>
      </c>
      <c r="D397" s="192">
        <f t="shared" si="173"/>
        <v>0</v>
      </c>
      <c r="E397" s="192"/>
      <c r="F397" s="192"/>
      <c r="G397" s="192">
        <f t="shared" si="147"/>
        <v>0</v>
      </c>
      <c r="H397" s="192"/>
      <c r="I397" s="192"/>
      <c r="J397" s="192">
        <f t="shared" si="168"/>
        <v>0</v>
      </c>
      <c r="K397" s="192"/>
      <c r="L397" s="192"/>
      <c r="M397" s="198" t="e">
        <f t="shared" si="152"/>
        <v>#DIV/0!</v>
      </c>
      <c r="N397" s="198" t="e">
        <f t="shared" si="153"/>
        <v>#DIV/0!</v>
      </c>
      <c r="O397" s="198" t="e">
        <f t="shared" si="156"/>
        <v>#DIV/0!</v>
      </c>
    </row>
    <row r="398" spans="1:15" s="189" customFormat="1" ht="62.25" hidden="1" customHeight="1" x14ac:dyDescent="0.3">
      <c r="A398" s="190" t="s">
        <v>686</v>
      </c>
      <c r="B398" s="209" t="s">
        <v>71</v>
      </c>
      <c r="C398" s="209" t="s">
        <v>91</v>
      </c>
      <c r="D398" s="192"/>
      <c r="E398" s="192"/>
      <c r="F398" s="192"/>
      <c r="G398" s="192">
        <f t="shared" si="147"/>
        <v>0</v>
      </c>
      <c r="H398" s="192">
        <v>0</v>
      </c>
      <c r="I398" s="192"/>
      <c r="J398" s="192">
        <f t="shared" si="168"/>
        <v>0</v>
      </c>
      <c r="K398" s="192">
        <v>0</v>
      </c>
      <c r="L398" s="192"/>
      <c r="M398" s="198" t="e">
        <f t="shared" si="152"/>
        <v>#DIV/0!</v>
      </c>
      <c r="N398" s="198" t="e">
        <f t="shared" si="153"/>
        <v>#DIV/0!</v>
      </c>
      <c r="O398" s="198" t="e">
        <f t="shared" si="156"/>
        <v>#DIV/0!</v>
      </c>
    </row>
    <row r="399" spans="1:15" s="203" customFormat="1" ht="39.75" customHeight="1" x14ac:dyDescent="0.3">
      <c r="A399" s="200" t="s">
        <v>758</v>
      </c>
      <c r="B399" s="211" t="s">
        <v>71</v>
      </c>
      <c r="C399" s="211" t="s">
        <v>91</v>
      </c>
      <c r="D399" s="201">
        <f t="shared" ref="D399:D432" si="174">SUM(E399:F399)</f>
        <v>2423</v>
      </c>
      <c r="E399" s="201">
        <v>2423</v>
      </c>
      <c r="F399" s="201"/>
      <c r="G399" s="201">
        <f t="shared" si="147"/>
        <v>3291.9</v>
      </c>
      <c r="H399" s="201">
        <f>H400+H420+H418+H417+H416</f>
        <v>3291.9</v>
      </c>
      <c r="I399" s="201">
        <f t="shared" ref="I399" si="175">I400+I420+I418+I417+I416</f>
        <v>0</v>
      </c>
      <c r="J399" s="201">
        <f t="shared" si="168"/>
        <v>2476</v>
      </c>
      <c r="K399" s="201">
        <f>K400+K420+K418+K417+K416</f>
        <v>2476</v>
      </c>
      <c r="L399" s="201">
        <f t="shared" ref="L399" si="176">L400+L420+L418+L417+L416</f>
        <v>0</v>
      </c>
      <c r="M399" s="217">
        <f t="shared" si="152"/>
        <v>75.214921473920839</v>
      </c>
      <c r="N399" s="217">
        <f t="shared" si="153"/>
        <v>75.214921473920839</v>
      </c>
      <c r="O399" s="217"/>
    </row>
    <row r="400" spans="1:15" s="189" customFormat="1" ht="18.75" x14ac:dyDescent="0.3">
      <c r="A400" s="190" t="s">
        <v>50</v>
      </c>
      <c r="B400" s="209" t="s">
        <v>71</v>
      </c>
      <c r="C400" s="209" t="s">
        <v>91</v>
      </c>
      <c r="D400" s="192">
        <f t="shared" si="174"/>
        <v>0</v>
      </c>
      <c r="E400" s="192"/>
      <c r="F400" s="192"/>
      <c r="G400" s="192">
        <f t="shared" si="147"/>
        <v>2764.3</v>
      </c>
      <c r="H400" s="192">
        <v>2764.3</v>
      </c>
      <c r="I400" s="192"/>
      <c r="J400" s="192">
        <f t="shared" si="168"/>
        <v>1948.4</v>
      </c>
      <c r="K400" s="192">
        <v>1948.4</v>
      </c>
      <c r="L400" s="192"/>
      <c r="M400" s="198">
        <f t="shared" si="152"/>
        <v>70.484390261549038</v>
      </c>
      <c r="N400" s="198">
        <f t="shared" si="153"/>
        <v>70.484390261549038</v>
      </c>
      <c r="O400" s="198"/>
    </row>
    <row r="401" spans="1:15" s="189" customFormat="1" ht="18.75" hidden="1" x14ac:dyDescent="0.3">
      <c r="A401" s="190" t="s">
        <v>96</v>
      </c>
      <c r="B401" s="209" t="s">
        <v>71</v>
      </c>
      <c r="C401" s="209" t="s">
        <v>91</v>
      </c>
      <c r="D401" s="192">
        <f t="shared" si="174"/>
        <v>0</v>
      </c>
      <c r="E401" s="192"/>
      <c r="F401" s="192"/>
      <c r="G401" s="192">
        <f t="shared" si="147"/>
        <v>0</v>
      </c>
      <c r="H401" s="192"/>
      <c r="I401" s="192"/>
      <c r="J401" s="192">
        <f t="shared" si="168"/>
        <v>0</v>
      </c>
      <c r="K401" s="192"/>
      <c r="L401" s="192"/>
      <c r="M401" s="198" t="e">
        <f t="shared" si="152"/>
        <v>#DIV/0!</v>
      </c>
      <c r="N401" s="198" t="e">
        <f t="shared" si="153"/>
        <v>#DIV/0!</v>
      </c>
      <c r="O401" s="198"/>
    </row>
    <row r="402" spans="1:15" s="189" customFormat="1" ht="18.75" hidden="1" x14ac:dyDescent="0.3">
      <c r="A402" s="190" t="s">
        <v>97</v>
      </c>
      <c r="B402" s="209" t="s">
        <v>71</v>
      </c>
      <c r="C402" s="209" t="s">
        <v>91</v>
      </c>
      <c r="D402" s="192">
        <f t="shared" si="174"/>
        <v>0</v>
      </c>
      <c r="E402" s="192"/>
      <c r="F402" s="192"/>
      <c r="G402" s="192">
        <f t="shared" si="147"/>
        <v>0</v>
      </c>
      <c r="H402" s="192"/>
      <c r="I402" s="192"/>
      <c r="J402" s="192">
        <f t="shared" si="168"/>
        <v>0</v>
      </c>
      <c r="K402" s="192"/>
      <c r="L402" s="192"/>
      <c r="M402" s="198" t="e">
        <f t="shared" si="152"/>
        <v>#DIV/0!</v>
      </c>
      <c r="N402" s="198" t="e">
        <f t="shared" si="153"/>
        <v>#DIV/0!</v>
      </c>
      <c r="O402" s="198"/>
    </row>
    <row r="403" spans="1:15" s="189" customFormat="1" ht="18.75" hidden="1" x14ac:dyDescent="0.3">
      <c r="A403" s="190" t="s">
        <v>100</v>
      </c>
      <c r="B403" s="209" t="s">
        <v>71</v>
      </c>
      <c r="C403" s="209" t="s">
        <v>91</v>
      </c>
      <c r="D403" s="192">
        <f t="shared" si="174"/>
        <v>0</v>
      </c>
      <c r="E403" s="192"/>
      <c r="F403" s="192"/>
      <c r="G403" s="192">
        <f t="shared" ref="G403:G432" si="177">SUM(H403:I403)</f>
        <v>0</v>
      </c>
      <c r="H403" s="192"/>
      <c r="I403" s="192"/>
      <c r="J403" s="192">
        <f t="shared" si="168"/>
        <v>0</v>
      </c>
      <c r="K403" s="192"/>
      <c r="L403" s="192"/>
      <c r="M403" s="198" t="e">
        <f t="shared" si="152"/>
        <v>#DIV/0!</v>
      </c>
      <c r="N403" s="198" t="e">
        <f t="shared" si="153"/>
        <v>#DIV/0!</v>
      </c>
      <c r="O403" s="198"/>
    </row>
    <row r="404" spans="1:15" s="189" customFormat="1" ht="18.75" hidden="1" x14ac:dyDescent="0.3">
      <c r="A404" s="190" t="s">
        <v>98</v>
      </c>
      <c r="B404" s="209" t="s">
        <v>71</v>
      </c>
      <c r="C404" s="209" t="s">
        <v>91</v>
      </c>
      <c r="D404" s="192">
        <f t="shared" si="174"/>
        <v>0</v>
      </c>
      <c r="E404" s="192"/>
      <c r="F404" s="192"/>
      <c r="G404" s="192">
        <f t="shared" si="177"/>
        <v>0</v>
      </c>
      <c r="H404" s="192"/>
      <c r="I404" s="192"/>
      <c r="J404" s="192">
        <f t="shared" si="168"/>
        <v>0</v>
      </c>
      <c r="K404" s="192"/>
      <c r="L404" s="192"/>
      <c r="M404" s="198" t="e">
        <f t="shared" si="152"/>
        <v>#DIV/0!</v>
      </c>
      <c r="N404" s="198" t="e">
        <f t="shared" si="153"/>
        <v>#DIV/0!</v>
      </c>
      <c r="O404" s="198"/>
    </row>
    <row r="405" spans="1:15" s="189" customFormat="1" ht="18.75" hidden="1" x14ac:dyDescent="0.3">
      <c r="A405" s="190" t="s">
        <v>101</v>
      </c>
      <c r="B405" s="209" t="s">
        <v>71</v>
      </c>
      <c r="C405" s="209" t="s">
        <v>91</v>
      </c>
      <c r="D405" s="192">
        <f t="shared" si="174"/>
        <v>0</v>
      </c>
      <c r="E405" s="192"/>
      <c r="F405" s="192"/>
      <c r="G405" s="192">
        <f t="shared" si="177"/>
        <v>0</v>
      </c>
      <c r="H405" s="192"/>
      <c r="I405" s="192"/>
      <c r="J405" s="192">
        <f t="shared" si="168"/>
        <v>0</v>
      </c>
      <c r="K405" s="192"/>
      <c r="L405" s="192"/>
      <c r="M405" s="198" t="e">
        <f t="shared" si="152"/>
        <v>#DIV/0!</v>
      </c>
      <c r="N405" s="198" t="e">
        <f t="shared" si="153"/>
        <v>#DIV/0!</v>
      </c>
      <c r="O405" s="198"/>
    </row>
    <row r="406" spans="1:15" s="189" customFormat="1" ht="18.75" hidden="1" x14ac:dyDescent="0.3">
      <c r="A406" s="190" t="s">
        <v>102</v>
      </c>
      <c r="B406" s="209" t="s">
        <v>71</v>
      </c>
      <c r="C406" s="209" t="s">
        <v>91</v>
      </c>
      <c r="D406" s="192">
        <f t="shared" si="174"/>
        <v>0</v>
      </c>
      <c r="E406" s="192"/>
      <c r="F406" s="192"/>
      <c r="G406" s="192">
        <f t="shared" si="177"/>
        <v>0</v>
      </c>
      <c r="H406" s="192"/>
      <c r="I406" s="192"/>
      <c r="J406" s="192">
        <f t="shared" si="168"/>
        <v>0</v>
      </c>
      <c r="K406" s="192"/>
      <c r="L406" s="192"/>
      <c r="M406" s="198" t="e">
        <f t="shared" si="152"/>
        <v>#DIV/0!</v>
      </c>
      <c r="N406" s="198" t="e">
        <f t="shared" si="153"/>
        <v>#DIV/0!</v>
      </c>
      <c r="O406" s="198"/>
    </row>
    <row r="407" spans="1:15" s="189" customFormat="1" ht="18.75" hidden="1" x14ac:dyDescent="0.3">
      <c r="A407" s="190" t="s">
        <v>104</v>
      </c>
      <c r="B407" s="209" t="s">
        <v>71</v>
      </c>
      <c r="C407" s="209" t="s">
        <v>91</v>
      </c>
      <c r="D407" s="192">
        <f t="shared" si="174"/>
        <v>0</v>
      </c>
      <c r="E407" s="192"/>
      <c r="F407" s="192"/>
      <c r="G407" s="192">
        <f t="shared" si="177"/>
        <v>0</v>
      </c>
      <c r="H407" s="192"/>
      <c r="I407" s="192"/>
      <c r="J407" s="192">
        <f t="shared" si="168"/>
        <v>0</v>
      </c>
      <c r="K407" s="192"/>
      <c r="L407" s="192"/>
      <c r="M407" s="198" t="e">
        <f t="shared" si="152"/>
        <v>#DIV/0!</v>
      </c>
      <c r="N407" s="198" t="e">
        <f t="shared" si="153"/>
        <v>#DIV/0!</v>
      </c>
      <c r="O407" s="198"/>
    </row>
    <row r="408" spans="1:15" s="189" customFormat="1" ht="18.75" hidden="1" x14ac:dyDescent="0.3">
      <c r="A408" s="190" t="s">
        <v>105</v>
      </c>
      <c r="B408" s="209" t="s">
        <v>71</v>
      </c>
      <c r="C408" s="209" t="s">
        <v>91</v>
      </c>
      <c r="D408" s="192">
        <f t="shared" si="174"/>
        <v>0</v>
      </c>
      <c r="E408" s="192"/>
      <c r="F408" s="192"/>
      <c r="G408" s="192">
        <f t="shared" si="177"/>
        <v>0</v>
      </c>
      <c r="H408" s="192"/>
      <c r="I408" s="192"/>
      <c r="J408" s="192">
        <f t="shared" si="168"/>
        <v>0</v>
      </c>
      <c r="K408" s="192"/>
      <c r="L408" s="192"/>
      <c r="M408" s="198" t="e">
        <f t="shared" si="152"/>
        <v>#DIV/0!</v>
      </c>
      <c r="N408" s="198" t="e">
        <f t="shared" si="153"/>
        <v>#DIV/0!</v>
      </c>
      <c r="O408" s="198"/>
    </row>
    <row r="409" spans="1:15" s="189" customFormat="1" ht="18.75" hidden="1" x14ac:dyDescent="0.3">
      <c r="A409" s="190" t="s">
        <v>103</v>
      </c>
      <c r="B409" s="209" t="s">
        <v>71</v>
      </c>
      <c r="C409" s="209" t="s">
        <v>91</v>
      </c>
      <c r="D409" s="192">
        <f t="shared" si="174"/>
        <v>0</v>
      </c>
      <c r="E409" s="192"/>
      <c r="F409" s="192"/>
      <c r="G409" s="192">
        <f t="shared" si="177"/>
        <v>0</v>
      </c>
      <c r="H409" s="192"/>
      <c r="I409" s="192"/>
      <c r="J409" s="192">
        <f t="shared" si="168"/>
        <v>0</v>
      </c>
      <c r="K409" s="192"/>
      <c r="L409" s="192"/>
      <c r="M409" s="198" t="e">
        <f t="shared" si="152"/>
        <v>#DIV/0!</v>
      </c>
      <c r="N409" s="198" t="e">
        <f t="shared" si="153"/>
        <v>#DIV/0!</v>
      </c>
      <c r="O409" s="198"/>
    </row>
    <row r="410" spans="1:15" s="189" customFormat="1" ht="18.75" hidden="1" x14ac:dyDescent="0.3">
      <c r="A410" s="190" t="s">
        <v>106</v>
      </c>
      <c r="B410" s="209" t="s">
        <v>71</v>
      </c>
      <c r="C410" s="209" t="s">
        <v>91</v>
      </c>
      <c r="D410" s="192">
        <f t="shared" si="174"/>
        <v>0</v>
      </c>
      <c r="E410" s="192"/>
      <c r="F410" s="192"/>
      <c r="G410" s="192">
        <f t="shared" si="177"/>
        <v>0</v>
      </c>
      <c r="H410" s="192"/>
      <c r="I410" s="192"/>
      <c r="J410" s="192">
        <f t="shared" si="168"/>
        <v>0</v>
      </c>
      <c r="K410" s="192"/>
      <c r="L410" s="192"/>
      <c r="M410" s="198" t="e">
        <f t="shared" si="152"/>
        <v>#DIV/0!</v>
      </c>
      <c r="N410" s="198" t="e">
        <f t="shared" si="153"/>
        <v>#DIV/0!</v>
      </c>
      <c r="O410" s="198"/>
    </row>
    <row r="411" spans="1:15" s="189" customFormat="1" ht="18.75" hidden="1" x14ac:dyDescent="0.3">
      <c r="A411" s="190" t="s">
        <v>99</v>
      </c>
      <c r="B411" s="209" t="s">
        <v>71</v>
      </c>
      <c r="C411" s="209" t="s">
        <v>91</v>
      </c>
      <c r="D411" s="192">
        <f t="shared" si="174"/>
        <v>0</v>
      </c>
      <c r="E411" s="192"/>
      <c r="F411" s="192"/>
      <c r="G411" s="192">
        <f t="shared" si="177"/>
        <v>0</v>
      </c>
      <c r="H411" s="192"/>
      <c r="I411" s="192"/>
      <c r="J411" s="192">
        <f t="shared" si="168"/>
        <v>0</v>
      </c>
      <c r="K411" s="192"/>
      <c r="L411" s="192"/>
      <c r="M411" s="198" t="e">
        <f t="shared" si="152"/>
        <v>#DIV/0!</v>
      </c>
      <c r="N411" s="198" t="e">
        <f t="shared" si="153"/>
        <v>#DIV/0!</v>
      </c>
      <c r="O411" s="198"/>
    </row>
    <row r="412" spans="1:15" s="189" customFormat="1" ht="18.75" hidden="1" x14ac:dyDescent="0.3">
      <c r="A412" s="190" t="s">
        <v>146</v>
      </c>
      <c r="B412" s="209" t="s">
        <v>71</v>
      </c>
      <c r="C412" s="209" t="s">
        <v>91</v>
      </c>
      <c r="D412" s="192">
        <f t="shared" si="174"/>
        <v>0</v>
      </c>
      <c r="E412" s="192"/>
      <c r="F412" s="192"/>
      <c r="G412" s="192">
        <f t="shared" si="177"/>
        <v>0</v>
      </c>
      <c r="H412" s="192"/>
      <c r="I412" s="192"/>
      <c r="J412" s="192">
        <f t="shared" si="168"/>
        <v>0</v>
      </c>
      <c r="K412" s="192"/>
      <c r="L412" s="192"/>
      <c r="M412" s="198" t="e">
        <f t="shared" si="152"/>
        <v>#DIV/0!</v>
      </c>
      <c r="N412" s="198" t="e">
        <f t="shared" si="153"/>
        <v>#DIV/0!</v>
      </c>
      <c r="O412" s="198"/>
    </row>
    <row r="413" spans="1:15" s="189" customFormat="1" ht="18.75" hidden="1" x14ac:dyDescent="0.3">
      <c r="A413" s="190" t="s">
        <v>147</v>
      </c>
      <c r="B413" s="209" t="s">
        <v>71</v>
      </c>
      <c r="C413" s="209" t="s">
        <v>91</v>
      </c>
      <c r="D413" s="192">
        <f t="shared" si="174"/>
        <v>0</v>
      </c>
      <c r="E413" s="192"/>
      <c r="F413" s="192"/>
      <c r="G413" s="192">
        <f t="shared" si="177"/>
        <v>0</v>
      </c>
      <c r="H413" s="192"/>
      <c r="I413" s="192"/>
      <c r="J413" s="192">
        <f t="shared" si="168"/>
        <v>0</v>
      </c>
      <c r="K413" s="192"/>
      <c r="L413" s="192"/>
      <c r="M413" s="198" t="e">
        <f t="shared" si="152"/>
        <v>#DIV/0!</v>
      </c>
      <c r="N413" s="198" t="e">
        <f t="shared" si="153"/>
        <v>#DIV/0!</v>
      </c>
      <c r="O413" s="198"/>
    </row>
    <row r="414" spans="1:15" s="189" customFormat="1" ht="26.25" customHeight="1" x14ac:dyDescent="0.3">
      <c r="A414" s="190" t="s">
        <v>148</v>
      </c>
      <c r="B414" s="209" t="s">
        <v>71</v>
      </c>
      <c r="C414" s="209" t="s">
        <v>91</v>
      </c>
      <c r="D414" s="192">
        <f t="shared" si="174"/>
        <v>0</v>
      </c>
      <c r="E414" s="192"/>
      <c r="F414" s="192"/>
      <c r="G414" s="192">
        <f t="shared" si="177"/>
        <v>0</v>
      </c>
      <c r="H414" s="192"/>
      <c r="I414" s="192"/>
      <c r="J414" s="192">
        <f t="shared" si="168"/>
        <v>0</v>
      </c>
      <c r="K414" s="192"/>
      <c r="L414" s="192"/>
      <c r="M414" s="198"/>
      <c r="N414" s="198"/>
      <c r="O414" s="198"/>
    </row>
    <row r="415" spans="1:15" s="189" customFormat="1" ht="27" customHeight="1" x14ac:dyDescent="0.3">
      <c r="A415" s="190" t="s">
        <v>149</v>
      </c>
      <c r="B415" s="209" t="s">
        <v>71</v>
      </c>
      <c r="C415" s="209" t="s">
        <v>91</v>
      </c>
      <c r="D415" s="192">
        <f t="shared" si="174"/>
        <v>0</v>
      </c>
      <c r="E415" s="192"/>
      <c r="F415" s="192"/>
      <c r="G415" s="192">
        <f t="shared" si="177"/>
        <v>0</v>
      </c>
      <c r="H415" s="192"/>
      <c r="I415" s="192"/>
      <c r="J415" s="192">
        <f t="shared" si="168"/>
        <v>0</v>
      </c>
      <c r="K415" s="192"/>
      <c r="L415" s="192"/>
      <c r="M415" s="198"/>
      <c r="N415" s="198"/>
      <c r="O415" s="198"/>
    </row>
    <row r="416" spans="1:15" s="189" customFormat="1" ht="24" customHeight="1" x14ac:dyDescent="0.3">
      <c r="A416" s="190" t="s">
        <v>691</v>
      </c>
      <c r="B416" s="209" t="s">
        <v>71</v>
      </c>
      <c r="C416" s="209" t="s">
        <v>91</v>
      </c>
      <c r="D416" s="192">
        <f t="shared" si="174"/>
        <v>0</v>
      </c>
      <c r="E416" s="192"/>
      <c r="F416" s="192"/>
      <c r="G416" s="192">
        <f t="shared" si="177"/>
        <v>159.9</v>
      </c>
      <c r="H416" s="192">
        <v>159.9</v>
      </c>
      <c r="I416" s="192"/>
      <c r="J416" s="192">
        <f t="shared" si="168"/>
        <v>159.9</v>
      </c>
      <c r="K416" s="192">
        <v>159.9</v>
      </c>
      <c r="L416" s="192"/>
      <c r="M416" s="198">
        <f t="shared" si="152"/>
        <v>100</v>
      </c>
      <c r="N416" s="198">
        <f t="shared" si="153"/>
        <v>100</v>
      </c>
      <c r="O416" s="198"/>
    </row>
    <row r="417" spans="1:15" s="189" customFormat="1" ht="20.25" customHeight="1" x14ac:dyDescent="0.3">
      <c r="A417" s="190" t="s">
        <v>108</v>
      </c>
      <c r="B417" s="209" t="s">
        <v>71</v>
      </c>
      <c r="C417" s="209" t="s">
        <v>91</v>
      </c>
      <c r="D417" s="192">
        <f t="shared" si="174"/>
        <v>0</v>
      </c>
      <c r="E417" s="192"/>
      <c r="F417" s="192"/>
      <c r="G417" s="192">
        <f t="shared" si="177"/>
        <v>100</v>
      </c>
      <c r="H417" s="192">
        <v>100</v>
      </c>
      <c r="I417" s="192"/>
      <c r="J417" s="192">
        <f t="shared" si="168"/>
        <v>100</v>
      </c>
      <c r="K417" s="192">
        <v>100</v>
      </c>
      <c r="L417" s="192"/>
      <c r="M417" s="198">
        <f t="shared" ref="M417:M432" si="178">SUM(J417/G417*100)</f>
        <v>100</v>
      </c>
      <c r="N417" s="198">
        <f t="shared" ref="N417:N432" si="179">SUM(K417/H417*100)</f>
        <v>100</v>
      </c>
      <c r="O417" s="198"/>
    </row>
    <row r="418" spans="1:15" s="189" customFormat="1" ht="27" customHeight="1" x14ac:dyDescent="0.3">
      <c r="A418" s="190" t="s">
        <v>690</v>
      </c>
      <c r="B418" s="209" t="s">
        <v>71</v>
      </c>
      <c r="C418" s="209" t="s">
        <v>91</v>
      </c>
      <c r="D418" s="192">
        <f t="shared" si="174"/>
        <v>0</v>
      </c>
      <c r="E418" s="192"/>
      <c r="F418" s="192"/>
      <c r="G418" s="192">
        <f t="shared" si="177"/>
        <v>100</v>
      </c>
      <c r="H418" s="192">
        <v>100</v>
      </c>
      <c r="I418" s="192"/>
      <c r="J418" s="192">
        <f t="shared" si="168"/>
        <v>100</v>
      </c>
      <c r="K418" s="192">
        <v>100</v>
      </c>
      <c r="L418" s="192"/>
      <c r="M418" s="198">
        <f t="shared" si="178"/>
        <v>100</v>
      </c>
      <c r="N418" s="198">
        <f t="shared" si="179"/>
        <v>100</v>
      </c>
      <c r="O418" s="198"/>
    </row>
    <row r="419" spans="1:15" s="189" customFormat="1" ht="15.75" hidden="1" customHeight="1" x14ac:dyDescent="0.3">
      <c r="A419" s="190" t="s">
        <v>288</v>
      </c>
      <c r="B419" s="209" t="s">
        <v>71</v>
      </c>
      <c r="C419" s="209" t="s">
        <v>91</v>
      </c>
      <c r="D419" s="192">
        <f t="shared" si="174"/>
        <v>0</v>
      </c>
      <c r="E419" s="192"/>
      <c r="F419" s="192"/>
      <c r="G419" s="192">
        <f t="shared" si="177"/>
        <v>0</v>
      </c>
      <c r="H419" s="192"/>
      <c r="I419" s="192"/>
      <c r="J419" s="192">
        <f t="shared" si="168"/>
        <v>0</v>
      </c>
      <c r="K419" s="192"/>
      <c r="L419" s="192"/>
      <c r="M419" s="198" t="e">
        <f t="shared" si="178"/>
        <v>#DIV/0!</v>
      </c>
      <c r="N419" s="198" t="e">
        <f t="shared" si="179"/>
        <v>#DIV/0!</v>
      </c>
      <c r="O419" s="198"/>
    </row>
    <row r="420" spans="1:15" s="189" customFormat="1" ht="18.75" x14ac:dyDescent="0.3">
      <c r="A420" s="190" t="s">
        <v>289</v>
      </c>
      <c r="B420" s="209" t="s">
        <v>71</v>
      </c>
      <c r="C420" s="209" t="s">
        <v>91</v>
      </c>
      <c r="D420" s="192">
        <f t="shared" si="174"/>
        <v>0</v>
      </c>
      <c r="E420" s="192"/>
      <c r="F420" s="192"/>
      <c r="G420" s="192">
        <f t="shared" si="177"/>
        <v>167.7</v>
      </c>
      <c r="H420" s="192">
        <v>167.7</v>
      </c>
      <c r="I420" s="192"/>
      <c r="J420" s="192">
        <f t="shared" si="168"/>
        <v>167.7</v>
      </c>
      <c r="K420" s="192">
        <v>167.7</v>
      </c>
      <c r="L420" s="192"/>
      <c r="M420" s="198">
        <f t="shared" si="178"/>
        <v>100</v>
      </c>
      <c r="N420" s="198">
        <f t="shared" si="179"/>
        <v>100</v>
      </c>
      <c r="O420" s="198"/>
    </row>
    <row r="421" spans="1:15" s="189" customFormat="1" ht="57.75" customHeight="1" x14ac:dyDescent="0.3">
      <c r="A421" s="190" t="s">
        <v>292</v>
      </c>
      <c r="B421" s="209" t="s">
        <v>71</v>
      </c>
      <c r="C421" s="209" t="s">
        <v>91</v>
      </c>
      <c r="D421" s="192">
        <f t="shared" si="174"/>
        <v>102305.79999999999</v>
      </c>
      <c r="E421" s="192">
        <v>42553.7</v>
      </c>
      <c r="F421" s="192">
        <v>59752.1</v>
      </c>
      <c r="G421" s="192">
        <f t="shared" si="177"/>
        <v>102886.79999999999</v>
      </c>
      <c r="H421" s="192">
        <v>43134.7</v>
      </c>
      <c r="I421" s="192">
        <v>59752.1</v>
      </c>
      <c r="J421" s="192">
        <f t="shared" si="168"/>
        <v>64502.5</v>
      </c>
      <c r="K421" s="192">
        <v>31537.200000000001</v>
      </c>
      <c r="L421" s="192">
        <v>32965.300000000003</v>
      </c>
      <c r="M421" s="198">
        <f t="shared" si="178"/>
        <v>62.692687497327171</v>
      </c>
      <c r="N421" s="198">
        <f t="shared" si="179"/>
        <v>73.113293937363665</v>
      </c>
      <c r="O421" s="198">
        <f t="shared" ref="O421:O423" si="180">SUM(L421/I421*100)</f>
        <v>55.170111176008888</v>
      </c>
    </row>
    <row r="422" spans="1:15" s="189" customFormat="1" ht="24" hidden="1" customHeight="1" x14ac:dyDescent="0.3">
      <c r="A422" s="190" t="s">
        <v>0</v>
      </c>
      <c r="B422" s="209"/>
      <c r="C422" s="209"/>
      <c r="D422" s="192">
        <f t="shared" si="174"/>
        <v>0</v>
      </c>
      <c r="E422" s="192"/>
      <c r="F422" s="192"/>
      <c r="G422" s="192">
        <f t="shared" si="177"/>
        <v>0</v>
      </c>
      <c r="H422" s="192"/>
      <c r="I422" s="192"/>
      <c r="J422" s="192">
        <f t="shared" si="168"/>
        <v>0</v>
      </c>
      <c r="K422" s="192"/>
      <c r="L422" s="192"/>
      <c r="M422" s="198" t="e">
        <f t="shared" si="178"/>
        <v>#DIV/0!</v>
      </c>
      <c r="N422" s="198" t="e">
        <f t="shared" si="179"/>
        <v>#DIV/0!</v>
      </c>
      <c r="O422" s="198" t="e">
        <f t="shared" si="180"/>
        <v>#DIV/0!</v>
      </c>
    </row>
    <row r="423" spans="1:15" s="184" customFormat="1" ht="36.75" customHeight="1" x14ac:dyDescent="0.3">
      <c r="A423" s="190" t="s">
        <v>620</v>
      </c>
      <c r="B423" s="209" t="s">
        <v>71</v>
      </c>
      <c r="C423" s="209" t="s">
        <v>91</v>
      </c>
      <c r="D423" s="192">
        <f t="shared" si="174"/>
        <v>4320</v>
      </c>
      <c r="E423" s="192">
        <v>2000</v>
      </c>
      <c r="F423" s="192">
        <v>2320</v>
      </c>
      <c r="G423" s="192">
        <f t="shared" si="177"/>
        <v>262.3</v>
      </c>
      <c r="H423" s="192"/>
      <c r="I423" s="192">
        <v>262.3</v>
      </c>
      <c r="J423" s="192">
        <f t="shared" si="168"/>
        <v>214.5</v>
      </c>
      <c r="K423" s="192"/>
      <c r="L423" s="192">
        <v>214.5</v>
      </c>
      <c r="M423" s="198">
        <f t="shared" si="178"/>
        <v>81.776591688905825</v>
      </c>
      <c r="N423" s="198"/>
      <c r="O423" s="198">
        <f t="shared" si="180"/>
        <v>81.776591688905825</v>
      </c>
    </row>
    <row r="424" spans="1:15" s="184" customFormat="1" ht="18.75" outlineLevel="1" x14ac:dyDescent="0.3">
      <c r="A424" s="190" t="s">
        <v>146</v>
      </c>
      <c r="B424" s="209" t="s">
        <v>71</v>
      </c>
      <c r="C424" s="209" t="s">
        <v>91</v>
      </c>
      <c r="D424" s="192">
        <f t="shared" si="174"/>
        <v>0</v>
      </c>
      <c r="E424" s="192"/>
      <c r="F424" s="192"/>
      <c r="G424" s="192">
        <f t="shared" si="177"/>
        <v>0</v>
      </c>
      <c r="H424" s="192"/>
      <c r="I424" s="192"/>
      <c r="J424" s="192">
        <f t="shared" si="168"/>
        <v>0</v>
      </c>
      <c r="K424" s="192"/>
      <c r="L424" s="192"/>
      <c r="M424" s="198"/>
      <c r="N424" s="198"/>
      <c r="O424" s="198"/>
    </row>
    <row r="425" spans="1:15" s="184" customFormat="1" ht="18.75" outlineLevel="1" x14ac:dyDescent="0.3">
      <c r="A425" s="190" t="s">
        <v>147</v>
      </c>
      <c r="B425" s="209" t="s">
        <v>71</v>
      </c>
      <c r="C425" s="209" t="s">
        <v>91</v>
      </c>
      <c r="D425" s="192">
        <f t="shared" si="174"/>
        <v>0</v>
      </c>
      <c r="E425" s="192"/>
      <c r="F425" s="192"/>
      <c r="G425" s="192">
        <f t="shared" si="177"/>
        <v>0</v>
      </c>
      <c r="H425" s="192"/>
      <c r="I425" s="192"/>
      <c r="J425" s="192">
        <f t="shared" si="168"/>
        <v>0</v>
      </c>
      <c r="K425" s="192"/>
      <c r="L425" s="192"/>
      <c r="M425" s="198"/>
      <c r="N425" s="198"/>
      <c r="O425" s="198"/>
    </row>
    <row r="426" spans="1:15" s="184" customFormat="1" ht="18.75" outlineLevel="1" x14ac:dyDescent="0.3">
      <c r="A426" s="190" t="s">
        <v>148</v>
      </c>
      <c r="B426" s="209" t="s">
        <v>71</v>
      </c>
      <c r="C426" s="209" t="s">
        <v>91</v>
      </c>
      <c r="D426" s="192">
        <f t="shared" si="174"/>
        <v>0</v>
      </c>
      <c r="E426" s="192"/>
      <c r="F426" s="192"/>
      <c r="G426" s="192">
        <f t="shared" si="177"/>
        <v>0</v>
      </c>
      <c r="H426" s="192"/>
      <c r="I426" s="192"/>
      <c r="J426" s="192">
        <f t="shared" si="168"/>
        <v>0</v>
      </c>
      <c r="K426" s="192"/>
      <c r="L426" s="192"/>
      <c r="M426" s="198"/>
      <c r="N426" s="198"/>
      <c r="O426" s="198"/>
    </row>
    <row r="427" spans="1:15" s="184" customFormat="1" ht="18.75" outlineLevel="1" x14ac:dyDescent="0.3">
      <c r="A427" s="190" t="s">
        <v>149</v>
      </c>
      <c r="B427" s="209" t="s">
        <v>71</v>
      </c>
      <c r="C427" s="209" t="s">
        <v>91</v>
      </c>
      <c r="D427" s="192">
        <f t="shared" si="174"/>
        <v>0</v>
      </c>
      <c r="E427" s="192"/>
      <c r="F427" s="192"/>
      <c r="G427" s="192">
        <f t="shared" si="177"/>
        <v>0</v>
      </c>
      <c r="H427" s="192"/>
      <c r="I427" s="192"/>
      <c r="J427" s="192">
        <f t="shared" si="168"/>
        <v>0</v>
      </c>
      <c r="K427" s="192"/>
      <c r="L427" s="192"/>
      <c r="M427" s="198"/>
      <c r="N427" s="198"/>
      <c r="O427" s="198"/>
    </row>
    <row r="428" spans="1:15" s="184" customFormat="1" ht="18.75" outlineLevel="1" x14ac:dyDescent="0.3">
      <c r="A428" s="190" t="s">
        <v>108</v>
      </c>
      <c r="B428" s="209" t="s">
        <v>71</v>
      </c>
      <c r="C428" s="209" t="s">
        <v>91</v>
      </c>
      <c r="D428" s="192">
        <f t="shared" si="174"/>
        <v>0</v>
      </c>
      <c r="E428" s="192"/>
      <c r="F428" s="192"/>
      <c r="G428" s="192">
        <f t="shared" si="177"/>
        <v>0</v>
      </c>
      <c r="H428" s="192"/>
      <c r="I428" s="192"/>
      <c r="J428" s="192">
        <f t="shared" si="168"/>
        <v>0</v>
      </c>
      <c r="K428" s="192"/>
      <c r="L428" s="192"/>
      <c r="M428" s="198"/>
      <c r="N428" s="198"/>
      <c r="O428" s="198"/>
    </row>
    <row r="429" spans="1:15" s="184" customFormat="1" ht="18.75" outlineLevel="1" x14ac:dyDescent="0.3">
      <c r="A429" s="190" t="s">
        <v>109</v>
      </c>
      <c r="B429" s="209" t="s">
        <v>71</v>
      </c>
      <c r="C429" s="209" t="s">
        <v>91</v>
      </c>
      <c r="D429" s="192">
        <f t="shared" si="174"/>
        <v>0</v>
      </c>
      <c r="E429" s="192"/>
      <c r="F429" s="192"/>
      <c r="G429" s="192">
        <f t="shared" si="177"/>
        <v>0</v>
      </c>
      <c r="H429" s="192"/>
      <c r="I429" s="192"/>
      <c r="J429" s="192">
        <f t="shared" si="168"/>
        <v>0</v>
      </c>
      <c r="K429" s="192"/>
      <c r="L429" s="192"/>
      <c r="M429" s="198"/>
      <c r="N429" s="198"/>
      <c r="O429" s="198"/>
    </row>
    <row r="430" spans="1:15" s="184" customFormat="1" ht="60" customHeight="1" x14ac:dyDescent="0.3">
      <c r="A430" s="190" t="s">
        <v>568</v>
      </c>
      <c r="B430" s="209" t="s">
        <v>71</v>
      </c>
      <c r="C430" s="209" t="s">
        <v>91</v>
      </c>
      <c r="D430" s="192">
        <f t="shared" si="174"/>
        <v>10008</v>
      </c>
      <c r="E430" s="192">
        <v>5004</v>
      </c>
      <c r="F430" s="192">
        <v>5004</v>
      </c>
      <c r="G430" s="192">
        <f t="shared" si="177"/>
        <v>0</v>
      </c>
      <c r="H430" s="192"/>
      <c r="I430" s="192"/>
      <c r="J430" s="192">
        <f t="shared" si="168"/>
        <v>0</v>
      </c>
      <c r="K430" s="192"/>
      <c r="L430" s="192"/>
      <c r="M430" s="198"/>
      <c r="N430" s="198"/>
      <c r="O430" s="198"/>
    </row>
    <row r="431" spans="1:15" s="184" customFormat="1" ht="66" customHeight="1" x14ac:dyDescent="0.3">
      <c r="A431" s="190" t="s">
        <v>47</v>
      </c>
      <c r="B431" s="209" t="s">
        <v>71</v>
      </c>
      <c r="C431" s="209" t="s">
        <v>91</v>
      </c>
      <c r="D431" s="192">
        <f t="shared" si="174"/>
        <v>250</v>
      </c>
      <c r="E431" s="192"/>
      <c r="F431" s="192">
        <v>250</v>
      </c>
      <c r="G431" s="192">
        <f t="shared" si="177"/>
        <v>0</v>
      </c>
      <c r="H431" s="192"/>
      <c r="I431" s="192">
        <v>0</v>
      </c>
      <c r="J431" s="192">
        <f t="shared" si="168"/>
        <v>0</v>
      </c>
      <c r="K431" s="192"/>
      <c r="L431" s="192">
        <v>0</v>
      </c>
      <c r="M431" s="198"/>
      <c r="N431" s="198"/>
      <c r="O431" s="198"/>
    </row>
    <row r="432" spans="1:15" s="189" customFormat="1" ht="42.75" customHeight="1" x14ac:dyDescent="0.3">
      <c r="A432" s="190" t="s">
        <v>1034</v>
      </c>
      <c r="B432" s="209" t="s">
        <v>71</v>
      </c>
      <c r="C432" s="209" t="s">
        <v>91</v>
      </c>
      <c r="D432" s="192">
        <f t="shared" si="174"/>
        <v>500</v>
      </c>
      <c r="E432" s="192">
        <v>500</v>
      </c>
      <c r="F432" s="192"/>
      <c r="G432" s="192">
        <f t="shared" si="177"/>
        <v>1266.7</v>
      </c>
      <c r="H432" s="192">
        <v>1266.7</v>
      </c>
      <c r="I432" s="192"/>
      <c r="J432" s="192">
        <f t="shared" si="168"/>
        <v>542.4</v>
      </c>
      <c r="K432" s="192">
        <v>542.4</v>
      </c>
      <c r="L432" s="192"/>
      <c r="M432" s="198">
        <f t="shared" si="178"/>
        <v>42.819925791426542</v>
      </c>
      <c r="N432" s="198">
        <f t="shared" si="179"/>
        <v>42.819925791426542</v>
      </c>
      <c r="O432" s="198"/>
    </row>
    <row r="433" spans="1:15" s="189" customFormat="1" ht="19.5" customHeight="1" x14ac:dyDescent="0.3">
      <c r="A433" s="185" t="s">
        <v>153</v>
      </c>
      <c r="B433" s="210" t="s">
        <v>71</v>
      </c>
      <c r="C433" s="186" t="s">
        <v>71</v>
      </c>
      <c r="D433" s="187">
        <f t="shared" ref="D433:D464" si="181">SUM(E433:F433)</f>
        <v>51588.099999999991</v>
      </c>
      <c r="E433" s="187">
        <f>SUM(E434+E448+E454+E461+E464+E465)</f>
        <v>38272.799999999996</v>
      </c>
      <c r="F433" s="187">
        <f>SUM(F434+F448+F454+F461+F464+F465+F468)</f>
        <v>13315.3</v>
      </c>
      <c r="G433" s="187">
        <f t="shared" ref="G433:G438" si="182">SUM(H433:I433)</f>
        <v>68110</v>
      </c>
      <c r="H433" s="187">
        <f>H434+H435+H461+H464+H465+H468</f>
        <v>52780.600000000006</v>
      </c>
      <c r="I433" s="187">
        <f t="shared" ref="I433" si="183">I434+I435+I461+I464+I465+I468</f>
        <v>15329.4</v>
      </c>
      <c r="J433" s="187">
        <f t="shared" ref="J433:J434" si="184">SUM(K433:L433)</f>
        <v>54177.900000000009</v>
      </c>
      <c r="K433" s="187">
        <f>K434+K435+K461+K464+K465+K468</f>
        <v>39316.600000000006</v>
      </c>
      <c r="L433" s="187">
        <f t="shared" ref="L433" si="185">L434+L435+L461+L464+L465+L468</f>
        <v>14861.3</v>
      </c>
      <c r="M433" s="222">
        <f t="shared" ref="M433:M457" si="186">SUM(J433/G433*100)</f>
        <v>79.544707091469689</v>
      </c>
      <c r="N433" s="222">
        <f t="shared" ref="N433:O458" si="187">SUM(K433/H433*100)</f>
        <v>74.490627238038215</v>
      </c>
      <c r="O433" s="222">
        <f t="shared" ref="O433:O457" si="188">SUM(L433/I433*100)</f>
        <v>96.946390595848499</v>
      </c>
    </row>
    <row r="434" spans="1:15" s="203" customFormat="1" ht="99" customHeight="1" x14ac:dyDescent="0.3">
      <c r="A434" s="200" t="s">
        <v>759</v>
      </c>
      <c r="B434" s="211" t="s">
        <v>71</v>
      </c>
      <c r="C434" s="195" t="s">
        <v>71</v>
      </c>
      <c r="D434" s="201">
        <f t="shared" si="181"/>
        <v>15342.9</v>
      </c>
      <c r="E434" s="201">
        <f>SUM(E435+E437+E438+E439+E440+E441+E442+E443+E444+E445+E446+E447)</f>
        <v>2027.6</v>
      </c>
      <c r="F434" s="201">
        <v>13315.3</v>
      </c>
      <c r="G434" s="201">
        <f t="shared" si="182"/>
        <v>0</v>
      </c>
      <c r="H434" s="201">
        <v>0</v>
      </c>
      <c r="I434" s="201">
        <v>0</v>
      </c>
      <c r="J434" s="201">
        <f t="shared" si="184"/>
        <v>0</v>
      </c>
      <c r="K434" s="201">
        <v>0</v>
      </c>
      <c r="L434" s="201">
        <v>0</v>
      </c>
      <c r="M434" s="192"/>
      <c r="N434" s="192"/>
      <c r="O434" s="192"/>
    </row>
    <row r="435" spans="1:15" s="203" customFormat="1" ht="80.25" customHeight="1" x14ac:dyDescent="0.3">
      <c r="A435" s="200" t="s">
        <v>760</v>
      </c>
      <c r="B435" s="211" t="s">
        <v>71</v>
      </c>
      <c r="C435" s="195" t="s">
        <v>71</v>
      </c>
      <c r="D435" s="201">
        <f t="shared" si="181"/>
        <v>0</v>
      </c>
      <c r="E435" s="201"/>
      <c r="F435" s="201"/>
      <c r="G435" s="201">
        <f>SUM(H435:I435)</f>
        <v>26204.400000000001</v>
      </c>
      <c r="H435" s="218">
        <f>SUM(H436:H456)</f>
        <v>12028.5</v>
      </c>
      <c r="I435" s="218">
        <f t="shared" ref="I435" si="189">SUM(I436:I456)</f>
        <v>14175.9</v>
      </c>
      <c r="J435" s="201">
        <f>SUM(K435:L435)</f>
        <v>25237.599999999999</v>
      </c>
      <c r="K435" s="218">
        <f>SUM(K436:K456)</f>
        <v>11189.800000000001</v>
      </c>
      <c r="L435" s="218">
        <f t="shared" ref="L435" si="190">SUM(L436:L456)</f>
        <v>14047.8</v>
      </c>
      <c r="M435" s="202">
        <f t="shared" si="186"/>
        <v>96.31054326754284</v>
      </c>
      <c r="N435" s="202">
        <f t="shared" si="187"/>
        <v>93.027393274306874</v>
      </c>
      <c r="O435" s="202">
        <f t="shared" si="188"/>
        <v>99.096353670666417</v>
      </c>
    </row>
    <row r="436" spans="1:15" s="189" customFormat="1" ht="26.25" customHeight="1" x14ac:dyDescent="0.3">
      <c r="A436" s="190" t="s">
        <v>675</v>
      </c>
      <c r="B436" s="209" t="s">
        <v>71</v>
      </c>
      <c r="C436" s="191" t="s">
        <v>71</v>
      </c>
      <c r="D436" s="192"/>
      <c r="E436" s="192"/>
      <c r="F436" s="192"/>
      <c r="G436" s="192">
        <f>SUM(H436:I436)</f>
        <v>9196.8000000000011</v>
      </c>
      <c r="H436" s="212">
        <v>1116.2</v>
      </c>
      <c r="I436" s="192">
        <v>8080.6</v>
      </c>
      <c r="J436" s="192">
        <f>SUM(K436:L436)</f>
        <v>8664.5</v>
      </c>
      <c r="K436" s="212">
        <v>711.7</v>
      </c>
      <c r="L436" s="192">
        <v>7952.8</v>
      </c>
      <c r="M436" s="192">
        <f t="shared" si="186"/>
        <v>94.212117258176747</v>
      </c>
      <c r="N436" s="192">
        <f t="shared" si="187"/>
        <v>63.760974735710448</v>
      </c>
      <c r="O436" s="192">
        <f t="shared" si="188"/>
        <v>98.418434274682582</v>
      </c>
    </row>
    <row r="437" spans="1:15" s="189" customFormat="1" ht="18.75" x14ac:dyDescent="0.3">
      <c r="A437" s="190" t="s">
        <v>673</v>
      </c>
      <c r="B437" s="209" t="s">
        <v>71</v>
      </c>
      <c r="C437" s="191" t="s">
        <v>71</v>
      </c>
      <c r="D437" s="192">
        <f t="shared" si="181"/>
        <v>0</v>
      </c>
      <c r="E437" s="192"/>
      <c r="F437" s="192"/>
      <c r="G437" s="192">
        <f t="shared" si="182"/>
        <v>8229.7999999999993</v>
      </c>
      <c r="H437" s="212">
        <v>2580.1999999999998</v>
      </c>
      <c r="I437" s="192">
        <v>5649.6</v>
      </c>
      <c r="J437" s="192">
        <f t="shared" ref="J437:J438" si="191">SUM(K437:L437)</f>
        <v>7933.4000000000005</v>
      </c>
      <c r="K437" s="212">
        <v>2283.8000000000002</v>
      </c>
      <c r="L437" s="192">
        <v>5649.6</v>
      </c>
      <c r="M437" s="192">
        <f t="shared" si="186"/>
        <v>96.398454397433724</v>
      </c>
      <c r="N437" s="192">
        <f t="shared" si="187"/>
        <v>88.512518409425638</v>
      </c>
      <c r="O437" s="192">
        <f t="shared" si="188"/>
        <v>100</v>
      </c>
    </row>
    <row r="438" spans="1:15" s="189" customFormat="1" ht="18.75" x14ac:dyDescent="0.3">
      <c r="A438" s="190" t="s">
        <v>546</v>
      </c>
      <c r="B438" s="209" t="s">
        <v>71</v>
      </c>
      <c r="C438" s="191" t="s">
        <v>71</v>
      </c>
      <c r="D438" s="192">
        <f t="shared" si="181"/>
        <v>0</v>
      </c>
      <c r="E438" s="192"/>
      <c r="F438" s="192"/>
      <c r="G438" s="192">
        <f t="shared" si="182"/>
        <v>184.8</v>
      </c>
      <c r="H438" s="212">
        <v>184.8</v>
      </c>
      <c r="I438" s="192"/>
      <c r="J438" s="192">
        <f t="shared" si="191"/>
        <v>184.8</v>
      </c>
      <c r="K438" s="212">
        <v>184.8</v>
      </c>
      <c r="L438" s="192"/>
      <c r="M438" s="192">
        <f t="shared" si="186"/>
        <v>100</v>
      </c>
      <c r="N438" s="192">
        <f t="shared" si="187"/>
        <v>100</v>
      </c>
      <c r="O438" s="192"/>
    </row>
    <row r="439" spans="1:15" s="189" customFormat="1" ht="18.75" x14ac:dyDescent="0.3">
      <c r="A439" s="190" t="s">
        <v>547</v>
      </c>
      <c r="B439" s="209" t="s">
        <v>71</v>
      </c>
      <c r="C439" s="191" t="s">
        <v>71</v>
      </c>
      <c r="D439" s="192">
        <f t="shared" si="181"/>
        <v>0</v>
      </c>
      <c r="E439" s="192"/>
      <c r="F439" s="192"/>
      <c r="G439" s="192">
        <f t="shared" ref="G439:G460" si="192">SUM(H439:I439)</f>
        <v>394</v>
      </c>
      <c r="H439" s="212">
        <v>394</v>
      </c>
      <c r="I439" s="192"/>
      <c r="J439" s="192">
        <f t="shared" ref="J439:J460" si="193">SUM(K439:L439)</f>
        <v>341.8</v>
      </c>
      <c r="K439" s="212">
        <v>341.8</v>
      </c>
      <c r="L439" s="192"/>
      <c r="M439" s="192">
        <f t="shared" si="186"/>
        <v>86.751269035532999</v>
      </c>
      <c r="N439" s="192">
        <f t="shared" si="187"/>
        <v>86.751269035532999</v>
      </c>
      <c r="O439" s="192"/>
    </row>
    <row r="440" spans="1:15" s="189" customFormat="1" ht="18.75" x14ac:dyDescent="0.3">
      <c r="A440" s="190" t="s">
        <v>548</v>
      </c>
      <c r="B440" s="209" t="s">
        <v>71</v>
      </c>
      <c r="C440" s="191" t="s">
        <v>71</v>
      </c>
      <c r="D440" s="192">
        <f t="shared" si="181"/>
        <v>0</v>
      </c>
      <c r="E440" s="192"/>
      <c r="F440" s="192"/>
      <c r="G440" s="192">
        <f t="shared" si="192"/>
        <v>417</v>
      </c>
      <c r="H440" s="212">
        <v>417</v>
      </c>
      <c r="I440" s="192"/>
      <c r="J440" s="192">
        <f t="shared" si="193"/>
        <v>413</v>
      </c>
      <c r="K440" s="212">
        <v>413</v>
      </c>
      <c r="L440" s="192"/>
      <c r="M440" s="192">
        <f t="shared" si="186"/>
        <v>99.040767386091119</v>
      </c>
      <c r="N440" s="192">
        <f t="shared" si="187"/>
        <v>99.040767386091119</v>
      </c>
      <c r="O440" s="192"/>
    </row>
    <row r="441" spans="1:15" s="189" customFormat="1" ht="18.75" x14ac:dyDescent="0.3">
      <c r="A441" s="190" t="s">
        <v>549</v>
      </c>
      <c r="B441" s="209" t="s">
        <v>71</v>
      </c>
      <c r="C441" s="191" t="s">
        <v>71</v>
      </c>
      <c r="D441" s="192">
        <f t="shared" si="181"/>
        <v>0</v>
      </c>
      <c r="E441" s="192"/>
      <c r="F441" s="192"/>
      <c r="G441" s="192">
        <f t="shared" si="192"/>
        <v>494</v>
      </c>
      <c r="H441" s="212">
        <v>494</v>
      </c>
      <c r="I441" s="192"/>
      <c r="J441" s="192">
        <f t="shared" si="193"/>
        <v>448</v>
      </c>
      <c r="K441" s="212">
        <v>448</v>
      </c>
      <c r="L441" s="192"/>
      <c r="M441" s="192">
        <f t="shared" si="186"/>
        <v>90.688259109311744</v>
      </c>
      <c r="N441" s="192">
        <f t="shared" si="187"/>
        <v>90.688259109311744</v>
      </c>
      <c r="O441" s="192"/>
    </row>
    <row r="442" spans="1:15" s="189" customFormat="1" ht="18.75" x14ac:dyDescent="0.3">
      <c r="A442" s="190" t="s">
        <v>552</v>
      </c>
      <c r="B442" s="209" t="s">
        <v>71</v>
      </c>
      <c r="C442" s="191" t="s">
        <v>71</v>
      </c>
      <c r="D442" s="192">
        <f t="shared" si="181"/>
        <v>0</v>
      </c>
      <c r="E442" s="192"/>
      <c r="F442" s="192"/>
      <c r="G442" s="192">
        <f t="shared" si="192"/>
        <v>157</v>
      </c>
      <c r="H442" s="212">
        <v>157</v>
      </c>
      <c r="I442" s="192"/>
      <c r="J442" s="192">
        <f t="shared" si="193"/>
        <v>157</v>
      </c>
      <c r="K442" s="212">
        <v>157</v>
      </c>
      <c r="L442" s="192"/>
      <c r="M442" s="192">
        <f t="shared" si="186"/>
        <v>100</v>
      </c>
      <c r="N442" s="192">
        <f t="shared" si="187"/>
        <v>100</v>
      </c>
      <c r="O442" s="192"/>
    </row>
    <row r="443" spans="1:15" s="189" customFormat="1" ht="18.75" x14ac:dyDescent="0.3">
      <c r="A443" s="190" t="s">
        <v>550</v>
      </c>
      <c r="B443" s="209" t="s">
        <v>71</v>
      </c>
      <c r="C443" s="191" t="s">
        <v>71</v>
      </c>
      <c r="D443" s="192">
        <f t="shared" si="181"/>
        <v>0</v>
      </c>
      <c r="E443" s="192"/>
      <c r="F443" s="192"/>
      <c r="G443" s="192">
        <f t="shared" si="192"/>
        <v>128</v>
      </c>
      <c r="H443" s="212">
        <v>128</v>
      </c>
      <c r="I443" s="192"/>
      <c r="J443" s="192">
        <f t="shared" si="193"/>
        <v>92.5</v>
      </c>
      <c r="K443" s="212">
        <v>92.5</v>
      </c>
      <c r="L443" s="192"/>
      <c r="M443" s="192">
        <f t="shared" si="186"/>
        <v>72.265625</v>
      </c>
      <c r="N443" s="192">
        <f t="shared" si="187"/>
        <v>72.265625</v>
      </c>
      <c r="O443" s="192"/>
    </row>
    <row r="444" spans="1:15" s="189" customFormat="1" ht="18.75" x14ac:dyDescent="0.3">
      <c r="A444" s="190" t="s">
        <v>551</v>
      </c>
      <c r="B444" s="209" t="s">
        <v>71</v>
      </c>
      <c r="C444" s="191" t="s">
        <v>71</v>
      </c>
      <c r="D444" s="192">
        <f t="shared" si="181"/>
        <v>0</v>
      </c>
      <c r="E444" s="192"/>
      <c r="F444" s="192"/>
      <c r="G444" s="192">
        <f t="shared" si="192"/>
        <v>311</v>
      </c>
      <c r="H444" s="212">
        <v>311</v>
      </c>
      <c r="I444" s="192"/>
      <c r="J444" s="192">
        <f t="shared" si="193"/>
        <v>311</v>
      </c>
      <c r="K444" s="212">
        <v>311</v>
      </c>
      <c r="L444" s="192"/>
      <c r="M444" s="192">
        <f t="shared" si="186"/>
        <v>100</v>
      </c>
      <c r="N444" s="192">
        <f t="shared" si="187"/>
        <v>100</v>
      </c>
      <c r="O444" s="192"/>
    </row>
    <row r="445" spans="1:15" s="189" customFormat="1" ht="18.75" x14ac:dyDescent="0.3">
      <c r="A445" s="190" t="s">
        <v>284</v>
      </c>
      <c r="B445" s="209" t="s">
        <v>71</v>
      </c>
      <c r="C445" s="191" t="s">
        <v>71</v>
      </c>
      <c r="D445" s="192">
        <f t="shared" si="181"/>
        <v>0</v>
      </c>
      <c r="E445" s="192"/>
      <c r="F445" s="192"/>
      <c r="G445" s="192">
        <f t="shared" si="192"/>
        <v>169.8</v>
      </c>
      <c r="H445" s="212">
        <v>169.8</v>
      </c>
      <c r="I445" s="192"/>
      <c r="J445" s="192">
        <f t="shared" si="193"/>
        <v>169.8</v>
      </c>
      <c r="K445" s="212">
        <v>169.8</v>
      </c>
      <c r="L445" s="192"/>
      <c r="M445" s="192">
        <f t="shared" si="186"/>
        <v>100</v>
      </c>
      <c r="N445" s="192">
        <f t="shared" si="187"/>
        <v>100</v>
      </c>
      <c r="O445" s="192"/>
    </row>
    <row r="446" spans="1:15" s="189" customFormat="1" ht="18.75" x14ac:dyDescent="0.3">
      <c r="A446" s="190" t="s">
        <v>610</v>
      </c>
      <c r="B446" s="209" t="s">
        <v>71</v>
      </c>
      <c r="C446" s="191" t="s">
        <v>71</v>
      </c>
      <c r="D446" s="192">
        <v>0</v>
      </c>
      <c r="E446" s="192"/>
      <c r="F446" s="192">
        <v>6202.2</v>
      </c>
      <c r="G446" s="192">
        <f t="shared" si="192"/>
        <v>349.70000000000005</v>
      </c>
      <c r="H446" s="212">
        <v>206.9</v>
      </c>
      <c r="I446" s="192">
        <v>142.80000000000001</v>
      </c>
      <c r="J446" s="192">
        <f t="shared" si="193"/>
        <v>349.70000000000005</v>
      </c>
      <c r="K446" s="212">
        <v>206.9</v>
      </c>
      <c r="L446" s="192">
        <v>142.80000000000001</v>
      </c>
      <c r="M446" s="192">
        <f t="shared" si="186"/>
        <v>100</v>
      </c>
      <c r="N446" s="192">
        <f t="shared" si="187"/>
        <v>100</v>
      </c>
      <c r="O446" s="192">
        <f t="shared" si="188"/>
        <v>100</v>
      </c>
    </row>
    <row r="447" spans="1:15" s="189" customFormat="1" ht="18.75" x14ac:dyDescent="0.3">
      <c r="A447" s="190" t="s">
        <v>559</v>
      </c>
      <c r="B447" s="209" t="s">
        <v>71</v>
      </c>
      <c r="C447" s="191" t="s">
        <v>71</v>
      </c>
      <c r="D447" s="192">
        <v>0</v>
      </c>
      <c r="E447" s="192">
        <v>2027.6</v>
      </c>
      <c r="F447" s="192"/>
      <c r="G447" s="192">
        <f t="shared" si="192"/>
        <v>2359.5</v>
      </c>
      <c r="H447" s="212">
        <v>2284.6999999999998</v>
      </c>
      <c r="I447" s="192">
        <v>74.8</v>
      </c>
      <c r="J447" s="192">
        <f t="shared" si="193"/>
        <v>2359.5</v>
      </c>
      <c r="K447" s="212">
        <v>2284.6999999999998</v>
      </c>
      <c r="L447" s="192">
        <v>74.8</v>
      </c>
      <c r="M447" s="192">
        <f t="shared" si="186"/>
        <v>100</v>
      </c>
      <c r="N447" s="192">
        <f t="shared" si="187"/>
        <v>100</v>
      </c>
      <c r="O447" s="192">
        <f t="shared" si="188"/>
        <v>100</v>
      </c>
    </row>
    <row r="448" spans="1:15" s="189" customFormat="1" ht="26.25" customHeight="1" collapsed="1" x14ac:dyDescent="0.3">
      <c r="A448" s="190" t="s">
        <v>293</v>
      </c>
      <c r="B448" s="209" t="s">
        <v>71</v>
      </c>
      <c r="C448" s="191" t="s">
        <v>71</v>
      </c>
      <c r="D448" s="192">
        <f t="shared" si="181"/>
        <v>0</v>
      </c>
      <c r="E448" s="192"/>
      <c r="F448" s="192"/>
      <c r="G448" s="192">
        <f t="shared" si="192"/>
        <v>650.9</v>
      </c>
      <c r="H448" s="212">
        <v>650.9</v>
      </c>
      <c r="I448" s="192"/>
      <c r="J448" s="192">
        <f t="shared" si="193"/>
        <v>650.9</v>
      </c>
      <c r="K448" s="212">
        <v>650.9</v>
      </c>
      <c r="L448" s="192"/>
      <c r="M448" s="192">
        <f t="shared" si="186"/>
        <v>100</v>
      </c>
      <c r="N448" s="192">
        <f t="shared" si="187"/>
        <v>100</v>
      </c>
      <c r="O448" s="192"/>
    </row>
    <row r="449" spans="1:15" s="189" customFormat="1" ht="25.5" customHeight="1" x14ac:dyDescent="0.3">
      <c r="A449" s="190" t="s">
        <v>674</v>
      </c>
      <c r="B449" s="209" t="s">
        <v>71</v>
      </c>
      <c r="C449" s="191" t="s">
        <v>71</v>
      </c>
      <c r="D449" s="192">
        <f t="shared" si="181"/>
        <v>0</v>
      </c>
      <c r="E449" s="192"/>
      <c r="F449" s="192"/>
      <c r="G449" s="192">
        <f t="shared" si="192"/>
        <v>672.2</v>
      </c>
      <c r="H449" s="212">
        <v>672.2</v>
      </c>
      <c r="I449" s="192"/>
      <c r="J449" s="192">
        <f t="shared" si="193"/>
        <v>672.1</v>
      </c>
      <c r="K449" s="212">
        <v>672.1</v>
      </c>
      <c r="L449" s="192"/>
      <c r="M449" s="192">
        <f t="shared" si="186"/>
        <v>99.9851234751562</v>
      </c>
      <c r="N449" s="192">
        <f t="shared" si="187"/>
        <v>99.9851234751562</v>
      </c>
      <c r="O449" s="192"/>
    </row>
    <row r="450" spans="1:15" s="189" customFormat="1" ht="21.75" customHeight="1" x14ac:dyDescent="0.3">
      <c r="A450" s="190" t="s">
        <v>179</v>
      </c>
      <c r="B450" s="209" t="s">
        <v>71</v>
      </c>
      <c r="C450" s="191" t="s">
        <v>71</v>
      </c>
      <c r="D450" s="192">
        <f t="shared" si="181"/>
        <v>0</v>
      </c>
      <c r="E450" s="192"/>
      <c r="F450" s="192"/>
      <c r="G450" s="192">
        <f t="shared" si="192"/>
        <v>272.7</v>
      </c>
      <c r="H450" s="212">
        <v>272.7</v>
      </c>
      <c r="I450" s="192"/>
      <c r="J450" s="192">
        <f t="shared" si="193"/>
        <v>272.7</v>
      </c>
      <c r="K450" s="212">
        <v>272.7</v>
      </c>
      <c r="L450" s="192"/>
      <c r="M450" s="192">
        <f t="shared" si="186"/>
        <v>100</v>
      </c>
      <c r="N450" s="192">
        <f t="shared" si="187"/>
        <v>100</v>
      </c>
      <c r="O450" s="192"/>
    </row>
    <row r="451" spans="1:15" s="189" customFormat="1" ht="23.25" customHeight="1" x14ac:dyDescent="0.3">
      <c r="A451" s="190" t="s">
        <v>604</v>
      </c>
      <c r="B451" s="209" t="s">
        <v>71</v>
      </c>
      <c r="C451" s="191" t="s">
        <v>71</v>
      </c>
      <c r="D451" s="192">
        <f t="shared" si="181"/>
        <v>0</v>
      </c>
      <c r="E451" s="192"/>
      <c r="F451" s="192"/>
      <c r="G451" s="192">
        <f t="shared" si="192"/>
        <v>277.10000000000002</v>
      </c>
      <c r="H451" s="212">
        <v>277.10000000000002</v>
      </c>
      <c r="I451" s="192"/>
      <c r="J451" s="192">
        <f t="shared" si="193"/>
        <v>277.10000000000002</v>
      </c>
      <c r="K451" s="212">
        <v>277.10000000000002</v>
      </c>
      <c r="L451" s="192"/>
      <c r="M451" s="192">
        <f t="shared" si="186"/>
        <v>100</v>
      </c>
      <c r="N451" s="192">
        <f t="shared" si="187"/>
        <v>100</v>
      </c>
      <c r="O451" s="192"/>
    </row>
    <row r="452" spans="1:15" s="189" customFormat="1" ht="26.25" customHeight="1" x14ac:dyDescent="0.3">
      <c r="A452" s="190" t="s">
        <v>295</v>
      </c>
      <c r="B452" s="209" t="s">
        <v>71</v>
      </c>
      <c r="C452" s="191" t="s">
        <v>71</v>
      </c>
      <c r="D452" s="192">
        <f t="shared" si="181"/>
        <v>0</v>
      </c>
      <c r="E452" s="192"/>
      <c r="F452" s="192"/>
      <c r="G452" s="192">
        <f t="shared" si="192"/>
        <v>613.5</v>
      </c>
      <c r="H452" s="212">
        <v>613.5</v>
      </c>
      <c r="I452" s="192"/>
      <c r="J452" s="192">
        <f t="shared" si="193"/>
        <v>613.5</v>
      </c>
      <c r="K452" s="212">
        <v>613.5</v>
      </c>
      <c r="L452" s="192"/>
      <c r="M452" s="192">
        <f t="shared" si="186"/>
        <v>100</v>
      </c>
      <c r="N452" s="192">
        <f t="shared" si="187"/>
        <v>100</v>
      </c>
      <c r="O452" s="192"/>
    </row>
    <row r="453" spans="1:15" s="189" customFormat="1" ht="22.5" customHeight="1" x14ac:dyDescent="0.3">
      <c r="A453" s="190" t="s">
        <v>668</v>
      </c>
      <c r="B453" s="209" t="s">
        <v>71</v>
      </c>
      <c r="C453" s="191" t="s">
        <v>71</v>
      </c>
      <c r="D453" s="192">
        <f t="shared" si="181"/>
        <v>0</v>
      </c>
      <c r="E453" s="192"/>
      <c r="F453" s="192"/>
      <c r="G453" s="192">
        <f t="shared" si="192"/>
        <v>42.4</v>
      </c>
      <c r="H453" s="212">
        <v>42.4</v>
      </c>
      <c r="I453" s="192"/>
      <c r="J453" s="192">
        <f t="shared" si="193"/>
        <v>42.4</v>
      </c>
      <c r="K453" s="212">
        <v>42.4</v>
      </c>
      <c r="L453" s="192"/>
      <c r="M453" s="192">
        <f t="shared" si="186"/>
        <v>100</v>
      </c>
      <c r="N453" s="192">
        <f t="shared" si="187"/>
        <v>100</v>
      </c>
      <c r="O453" s="192"/>
    </row>
    <row r="454" spans="1:15" s="189" customFormat="1" ht="19.5" customHeight="1" x14ac:dyDescent="0.3">
      <c r="A454" s="190" t="s">
        <v>165</v>
      </c>
      <c r="B454" s="209" t="s">
        <v>71</v>
      </c>
      <c r="C454" s="191" t="s">
        <v>71</v>
      </c>
      <c r="D454" s="192">
        <f t="shared" si="181"/>
        <v>0</v>
      </c>
      <c r="E454" s="192"/>
      <c r="F454" s="192"/>
      <c r="G454" s="192">
        <f t="shared" si="192"/>
        <v>65</v>
      </c>
      <c r="H454" s="212">
        <v>65</v>
      </c>
      <c r="I454" s="192"/>
      <c r="J454" s="192">
        <f t="shared" si="193"/>
        <v>65</v>
      </c>
      <c r="K454" s="212">
        <v>65</v>
      </c>
      <c r="L454" s="192"/>
      <c r="M454" s="192">
        <f t="shared" si="186"/>
        <v>100</v>
      </c>
      <c r="N454" s="192">
        <f t="shared" si="187"/>
        <v>100</v>
      </c>
      <c r="O454" s="192"/>
    </row>
    <row r="455" spans="1:15" s="189" customFormat="1" ht="19.5" customHeight="1" x14ac:dyDescent="0.3">
      <c r="A455" s="190" t="s">
        <v>46</v>
      </c>
      <c r="B455" s="209" t="s">
        <v>71</v>
      </c>
      <c r="C455" s="191" t="s">
        <v>71</v>
      </c>
      <c r="D455" s="192">
        <f t="shared" si="181"/>
        <v>0</v>
      </c>
      <c r="E455" s="192"/>
      <c r="F455" s="192"/>
      <c r="G455" s="192">
        <f t="shared" si="192"/>
        <v>591.1</v>
      </c>
      <c r="H455" s="212">
        <v>591.1</v>
      </c>
      <c r="I455" s="192"/>
      <c r="J455" s="192">
        <f t="shared" si="193"/>
        <v>591.1</v>
      </c>
      <c r="K455" s="212">
        <v>591.1</v>
      </c>
      <c r="L455" s="192"/>
      <c r="M455" s="192">
        <f t="shared" si="186"/>
        <v>100</v>
      </c>
      <c r="N455" s="192">
        <f t="shared" si="187"/>
        <v>100</v>
      </c>
      <c r="O455" s="192"/>
    </row>
    <row r="456" spans="1:15" s="189" customFormat="1" ht="27.75" customHeight="1" x14ac:dyDescent="0.3">
      <c r="A456" s="190" t="s">
        <v>41</v>
      </c>
      <c r="B456" s="209" t="s">
        <v>71</v>
      </c>
      <c r="C456" s="191" t="s">
        <v>71</v>
      </c>
      <c r="D456" s="192">
        <f t="shared" si="181"/>
        <v>0</v>
      </c>
      <c r="E456" s="192"/>
      <c r="F456" s="192"/>
      <c r="G456" s="192">
        <f t="shared" si="192"/>
        <v>628.1</v>
      </c>
      <c r="H456" s="212">
        <v>400</v>
      </c>
      <c r="I456" s="192">
        <v>228.1</v>
      </c>
      <c r="J456" s="192">
        <f t="shared" si="193"/>
        <v>627.79999999999995</v>
      </c>
      <c r="K456" s="212">
        <v>400</v>
      </c>
      <c r="L456" s="192">
        <v>227.8</v>
      </c>
      <c r="M456" s="192">
        <f t="shared" si="186"/>
        <v>99.952236904951434</v>
      </c>
      <c r="N456" s="192">
        <f t="shared" si="187"/>
        <v>100</v>
      </c>
      <c r="O456" s="192">
        <f t="shared" si="188"/>
        <v>99.86847873739589</v>
      </c>
    </row>
    <row r="457" spans="1:15" s="189" customFormat="1" ht="50.25" hidden="1" customHeight="1" x14ac:dyDescent="0.3">
      <c r="A457" s="190"/>
      <c r="B457" s="209" t="s">
        <v>71</v>
      </c>
      <c r="C457" s="191" t="s">
        <v>71</v>
      </c>
      <c r="D457" s="192">
        <f t="shared" si="181"/>
        <v>0</v>
      </c>
      <c r="E457" s="192"/>
      <c r="F457" s="192"/>
      <c r="G457" s="192">
        <f t="shared" si="192"/>
        <v>0</v>
      </c>
      <c r="H457" s="192"/>
      <c r="I457" s="192"/>
      <c r="J457" s="192">
        <f t="shared" si="193"/>
        <v>0</v>
      </c>
      <c r="K457" s="192"/>
      <c r="L457" s="192"/>
      <c r="M457" s="192" t="e">
        <f t="shared" si="186"/>
        <v>#DIV/0!</v>
      </c>
      <c r="N457" s="192" t="e">
        <f t="shared" si="187"/>
        <v>#DIV/0!</v>
      </c>
      <c r="O457" s="192" t="e">
        <f t="shared" si="188"/>
        <v>#DIV/0!</v>
      </c>
    </row>
    <row r="458" spans="1:15" s="189" customFormat="1" ht="48" hidden="1" customHeight="1" x14ac:dyDescent="0.3">
      <c r="A458" s="190"/>
      <c r="B458" s="209" t="s">
        <v>71</v>
      </c>
      <c r="C458" s="191" t="s">
        <v>71</v>
      </c>
      <c r="D458" s="192">
        <f t="shared" si="181"/>
        <v>0</v>
      </c>
      <c r="E458" s="192"/>
      <c r="F458" s="192"/>
      <c r="G458" s="192">
        <f t="shared" si="192"/>
        <v>0</v>
      </c>
      <c r="H458" s="192"/>
      <c r="I458" s="192"/>
      <c r="J458" s="192">
        <f t="shared" si="193"/>
        <v>0</v>
      </c>
      <c r="K458" s="192"/>
      <c r="L458" s="192"/>
      <c r="M458" s="192" t="e">
        <f t="shared" ref="M458:M467" si="194">SUM(J458/G458*100)</f>
        <v>#DIV/0!</v>
      </c>
      <c r="N458" s="192" t="e">
        <f t="shared" si="187"/>
        <v>#DIV/0!</v>
      </c>
      <c r="O458" s="192" t="e">
        <f t="shared" si="187"/>
        <v>#DIV/0!</v>
      </c>
    </row>
    <row r="459" spans="1:15" s="189" customFormat="1" ht="47.25" hidden="1" customHeight="1" x14ac:dyDescent="0.3">
      <c r="A459" s="190"/>
      <c r="B459" s="209"/>
      <c r="C459" s="191"/>
      <c r="D459" s="192">
        <f t="shared" si="181"/>
        <v>0</v>
      </c>
      <c r="E459" s="192"/>
      <c r="F459" s="192"/>
      <c r="G459" s="192">
        <f t="shared" si="192"/>
        <v>0</v>
      </c>
      <c r="H459" s="192"/>
      <c r="I459" s="192"/>
      <c r="J459" s="192">
        <f t="shared" si="193"/>
        <v>0</v>
      </c>
      <c r="K459" s="192"/>
      <c r="L459" s="192"/>
      <c r="M459" s="192" t="e">
        <f t="shared" si="194"/>
        <v>#DIV/0!</v>
      </c>
      <c r="N459" s="192" t="e">
        <f t="shared" ref="N459:O467" si="195">SUM(K459/H459*100)</f>
        <v>#DIV/0!</v>
      </c>
      <c r="O459" s="192" t="e">
        <f t="shared" si="195"/>
        <v>#DIV/0!</v>
      </c>
    </row>
    <row r="460" spans="1:15" s="189" customFormat="1" ht="49.5" hidden="1" customHeight="1" x14ac:dyDescent="0.3">
      <c r="A460" s="190"/>
      <c r="B460" s="209" t="s">
        <v>71</v>
      </c>
      <c r="C460" s="191" t="s">
        <v>71</v>
      </c>
      <c r="D460" s="192"/>
      <c r="E460" s="192"/>
      <c r="F460" s="192"/>
      <c r="G460" s="192">
        <f t="shared" si="192"/>
        <v>0</v>
      </c>
      <c r="H460" s="192"/>
      <c r="I460" s="192"/>
      <c r="J460" s="192">
        <f t="shared" si="193"/>
        <v>0</v>
      </c>
      <c r="K460" s="192"/>
      <c r="L460" s="192"/>
      <c r="M460" s="192" t="e">
        <f t="shared" si="194"/>
        <v>#DIV/0!</v>
      </c>
      <c r="N460" s="192" t="e">
        <f t="shared" si="195"/>
        <v>#DIV/0!</v>
      </c>
      <c r="O460" s="192" t="e">
        <f t="shared" si="195"/>
        <v>#DIV/0!</v>
      </c>
    </row>
    <row r="461" spans="1:15" s="203" customFormat="1" ht="39.75" customHeight="1" x14ac:dyDescent="0.3">
      <c r="A461" s="200" t="s">
        <v>748</v>
      </c>
      <c r="B461" s="211" t="s">
        <v>71</v>
      </c>
      <c r="C461" s="195" t="s">
        <v>71</v>
      </c>
      <c r="D461" s="201">
        <f t="shared" si="181"/>
        <v>35186.199999999997</v>
      </c>
      <c r="E461" s="201">
        <f>SUM(E462+E463)</f>
        <v>35186.199999999997</v>
      </c>
      <c r="F461" s="201">
        <f>SUM(F462+F463)</f>
        <v>0</v>
      </c>
      <c r="G461" s="201">
        <f t="shared" ref="G461:G510" si="196">SUM(H461:I461)</f>
        <v>37301.300000000003</v>
      </c>
      <c r="H461" s="201">
        <f>SUM(H462+H463)</f>
        <v>37301.300000000003</v>
      </c>
      <c r="I461" s="201">
        <f t="shared" ref="I461" si="197">SUM(I462+I463)</f>
        <v>0</v>
      </c>
      <c r="J461" s="201">
        <f t="shared" ref="J461:J470" si="198">SUM(K461:L461)</f>
        <v>25853.4</v>
      </c>
      <c r="K461" s="201">
        <f>SUM(K462+K463)</f>
        <v>25853.4</v>
      </c>
      <c r="L461" s="201">
        <f t="shared" ref="L461" si="199">SUM(L462+L463)</f>
        <v>0</v>
      </c>
      <c r="M461" s="202">
        <f t="shared" si="194"/>
        <v>69.309648725379546</v>
      </c>
      <c r="N461" s="202">
        <f t="shared" si="195"/>
        <v>69.309648725379546</v>
      </c>
      <c r="O461" s="192"/>
    </row>
    <row r="462" spans="1:15" s="189" customFormat="1" ht="16.5" customHeight="1" x14ac:dyDescent="0.3">
      <c r="A462" s="190" t="s">
        <v>611</v>
      </c>
      <c r="B462" s="209" t="s">
        <v>71</v>
      </c>
      <c r="C462" s="209" t="s">
        <v>71</v>
      </c>
      <c r="D462" s="192">
        <f t="shared" si="181"/>
        <v>21168.799999999999</v>
      </c>
      <c r="E462" s="192">
        <v>21168.799999999999</v>
      </c>
      <c r="F462" s="192"/>
      <c r="G462" s="192">
        <f t="shared" si="196"/>
        <v>22299.200000000001</v>
      </c>
      <c r="H462" s="192">
        <v>22299.200000000001</v>
      </c>
      <c r="I462" s="192"/>
      <c r="J462" s="192">
        <f t="shared" si="198"/>
        <v>15492.5</v>
      </c>
      <c r="K462" s="192">
        <v>15492.5</v>
      </c>
      <c r="L462" s="192"/>
      <c r="M462" s="192">
        <f t="shared" si="194"/>
        <v>69.475586568127994</v>
      </c>
      <c r="N462" s="192">
        <f t="shared" si="195"/>
        <v>69.475586568127994</v>
      </c>
      <c r="O462" s="192"/>
    </row>
    <row r="463" spans="1:15" s="189" customFormat="1" ht="34.5" customHeight="1" x14ac:dyDescent="0.3">
      <c r="A463" s="190" t="s">
        <v>293</v>
      </c>
      <c r="B463" s="209" t="s">
        <v>71</v>
      </c>
      <c r="C463" s="209" t="s">
        <v>71</v>
      </c>
      <c r="D463" s="192">
        <f t="shared" si="181"/>
        <v>14017.4</v>
      </c>
      <c r="E463" s="192">
        <v>14017.4</v>
      </c>
      <c r="F463" s="192"/>
      <c r="G463" s="192">
        <f t="shared" si="196"/>
        <v>15002.1</v>
      </c>
      <c r="H463" s="192">
        <v>15002.1</v>
      </c>
      <c r="I463" s="192"/>
      <c r="J463" s="192">
        <f t="shared" si="198"/>
        <v>10360.9</v>
      </c>
      <c r="K463" s="192">
        <v>10360.9</v>
      </c>
      <c r="L463" s="192"/>
      <c r="M463" s="192">
        <f t="shared" si="194"/>
        <v>69.062997846968088</v>
      </c>
      <c r="N463" s="192">
        <f t="shared" si="195"/>
        <v>69.062997846968088</v>
      </c>
      <c r="O463" s="192"/>
    </row>
    <row r="464" spans="1:15" s="189" customFormat="1" ht="60.75" customHeight="1" x14ac:dyDescent="0.3">
      <c r="A464" s="190" t="s">
        <v>294</v>
      </c>
      <c r="B464" s="209" t="s">
        <v>71</v>
      </c>
      <c r="C464" s="209" t="s">
        <v>71</v>
      </c>
      <c r="D464" s="192">
        <f t="shared" si="181"/>
        <v>250</v>
      </c>
      <c r="E464" s="192">
        <v>250</v>
      </c>
      <c r="F464" s="192"/>
      <c r="G464" s="192">
        <f t="shared" si="196"/>
        <v>250</v>
      </c>
      <c r="H464" s="192">
        <v>250</v>
      </c>
      <c r="I464" s="192"/>
      <c r="J464" s="192">
        <f t="shared" si="198"/>
        <v>246.5</v>
      </c>
      <c r="K464" s="192">
        <v>246.5</v>
      </c>
      <c r="L464" s="192"/>
      <c r="M464" s="192">
        <f t="shared" si="194"/>
        <v>98.6</v>
      </c>
      <c r="N464" s="192">
        <f t="shared" si="195"/>
        <v>98.6</v>
      </c>
      <c r="O464" s="192"/>
    </row>
    <row r="465" spans="1:15" s="203" customFormat="1" ht="25.5" customHeight="1" x14ac:dyDescent="0.3">
      <c r="A465" s="200" t="s">
        <v>749</v>
      </c>
      <c r="B465" s="211"/>
      <c r="C465" s="211"/>
      <c r="D465" s="201">
        <f t="shared" ref="D465:D523" si="200">SUM(E465:F465)</f>
        <v>809</v>
      </c>
      <c r="E465" s="201">
        <f>E466+E467</f>
        <v>809</v>
      </c>
      <c r="F465" s="201">
        <f>F466+F467</f>
        <v>0</v>
      </c>
      <c r="G465" s="201">
        <f t="shared" si="196"/>
        <v>4210.8</v>
      </c>
      <c r="H465" s="201">
        <f>H466+H467</f>
        <v>3200.8</v>
      </c>
      <c r="I465" s="201">
        <f t="shared" ref="I465" si="201">I466+I467</f>
        <v>1010</v>
      </c>
      <c r="J465" s="201">
        <f t="shared" si="198"/>
        <v>2696.8999999999996</v>
      </c>
      <c r="K465" s="201">
        <f>K466+K467</f>
        <v>2026.8999999999999</v>
      </c>
      <c r="L465" s="201">
        <f t="shared" ref="L465" si="202">L466+L467</f>
        <v>670</v>
      </c>
      <c r="M465" s="202">
        <f t="shared" si="194"/>
        <v>64.047211931224453</v>
      </c>
      <c r="N465" s="202">
        <f t="shared" si="195"/>
        <v>63.324793801549603</v>
      </c>
      <c r="O465" s="202">
        <f t="shared" si="195"/>
        <v>66.336633663366342</v>
      </c>
    </row>
    <row r="466" spans="1:15" s="189" customFormat="1" ht="23.25" customHeight="1" x14ac:dyDescent="0.3">
      <c r="A466" s="190" t="s">
        <v>559</v>
      </c>
      <c r="B466" s="209" t="s">
        <v>71</v>
      </c>
      <c r="C466" s="209" t="s">
        <v>71</v>
      </c>
      <c r="D466" s="192">
        <f t="shared" si="200"/>
        <v>402.2</v>
      </c>
      <c r="E466" s="192">
        <v>402.2</v>
      </c>
      <c r="F466" s="192"/>
      <c r="G466" s="192">
        <f t="shared" si="196"/>
        <v>3445.3</v>
      </c>
      <c r="H466" s="192">
        <v>2735.3</v>
      </c>
      <c r="I466" s="192">
        <v>710</v>
      </c>
      <c r="J466" s="192">
        <f t="shared" si="198"/>
        <v>2079.6</v>
      </c>
      <c r="K466" s="192">
        <v>1709.6</v>
      </c>
      <c r="L466" s="192">
        <v>370</v>
      </c>
      <c r="M466" s="192">
        <f t="shared" si="194"/>
        <v>60.360491103822589</v>
      </c>
      <c r="N466" s="192">
        <f t="shared" si="195"/>
        <v>62.501370964793615</v>
      </c>
      <c r="O466" s="192">
        <f t="shared" si="195"/>
        <v>52.112676056338024</v>
      </c>
    </row>
    <row r="467" spans="1:15" s="189" customFormat="1" ht="21" customHeight="1" x14ac:dyDescent="0.3">
      <c r="A467" s="190" t="s">
        <v>293</v>
      </c>
      <c r="B467" s="209" t="s">
        <v>71</v>
      </c>
      <c r="C467" s="209" t="s">
        <v>71</v>
      </c>
      <c r="D467" s="192">
        <f t="shared" si="200"/>
        <v>406.8</v>
      </c>
      <c r="E467" s="192">
        <v>406.8</v>
      </c>
      <c r="F467" s="192"/>
      <c r="G467" s="192">
        <f t="shared" si="196"/>
        <v>765.5</v>
      </c>
      <c r="H467" s="192">
        <v>465.5</v>
      </c>
      <c r="I467" s="192">
        <v>300</v>
      </c>
      <c r="J467" s="192">
        <f t="shared" si="198"/>
        <v>617.29999999999995</v>
      </c>
      <c r="K467" s="192">
        <v>317.3</v>
      </c>
      <c r="L467" s="192">
        <v>300</v>
      </c>
      <c r="M467" s="192">
        <f t="shared" si="194"/>
        <v>80.64010450685825</v>
      </c>
      <c r="N467" s="192">
        <f t="shared" si="195"/>
        <v>68.163265306122454</v>
      </c>
      <c r="O467" s="192">
        <f t="shared" si="195"/>
        <v>100</v>
      </c>
    </row>
    <row r="468" spans="1:15" s="189" customFormat="1" ht="39.75" customHeight="1" x14ac:dyDescent="0.3">
      <c r="A468" s="190" t="s">
        <v>658</v>
      </c>
      <c r="B468" s="209" t="s">
        <v>71</v>
      </c>
      <c r="C468" s="209" t="s">
        <v>71</v>
      </c>
      <c r="D468" s="192">
        <f t="shared" si="200"/>
        <v>0</v>
      </c>
      <c r="E468" s="192"/>
      <c r="F468" s="192"/>
      <c r="G468" s="192">
        <f t="shared" si="196"/>
        <v>143.5</v>
      </c>
      <c r="H468" s="192"/>
      <c r="I468" s="192">
        <v>143.5</v>
      </c>
      <c r="J468" s="192">
        <f t="shared" si="198"/>
        <v>143.5</v>
      </c>
      <c r="K468" s="192"/>
      <c r="L468" s="192">
        <v>143.5</v>
      </c>
      <c r="M468" s="192">
        <f t="shared" ref="M468:M518" si="203">SUM(J468/G468*100)</f>
        <v>100</v>
      </c>
      <c r="N468" s="192"/>
      <c r="O468" s="192">
        <f t="shared" ref="O468:O518" si="204">SUM(L468/I468*100)</f>
        <v>100</v>
      </c>
    </row>
    <row r="469" spans="1:15" s="184" customFormat="1" ht="33.75" customHeight="1" x14ac:dyDescent="0.3">
      <c r="A469" s="180" t="s">
        <v>182</v>
      </c>
      <c r="B469" s="181" t="s">
        <v>112</v>
      </c>
      <c r="C469" s="181" t="s">
        <v>58</v>
      </c>
      <c r="D469" s="182">
        <f t="shared" si="200"/>
        <v>82000.900000000009</v>
      </c>
      <c r="E469" s="182">
        <f>SUM(E470)</f>
        <v>78666.700000000012</v>
      </c>
      <c r="F469" s="182">
        <f>SUM(F470)</f>
        <v>3334.2000000000003</v>
      </c>
      <c r="G469" s="182">
        <f t="shared" si="196"/>
        <v>154242.1</v>
      </c>
      <c r="H469" s="182">
        <f t="shared" ref="H469:L469" si="205">SUM(H470)</f>
        <v>98906.7</v>
      </c>
      <c r="I469" s="182">
        <f t="shared" si="205"/>
        <v>55335.4</v>
      </c>
      <c r="J469" s="182">
        <f t="shared" si="198"/>
        <v>111185.1</v>
      </c>
      <c r="K469" s="182">
        <f t="shared" si="205"/>
        <v>73086.700000000012</v>
      </c>
      <c r="L469" s="182">
        <f t="shared" si="205"/>
        <v>38098.400000000001</v>
      </c>
      <c r="M469" s="182">
        <f t="shared" si="203"/>
        <v>72.084793969999112</v>
      </c>
      <c r="N469" s="182">
        <f t="shared" ref="N469:N532" si="206">SUM(K469/H469*100)</f>
        <v>73.894589547523083</v>
      </c>
      <c r="O469" s="182">
        <f t="shared" si="204"/>
        <v>68.849958616003505</v>
      </c>
    </row>
    <row r="470" spans="1:15" s="189" customFormat="1" ht="30" customHeight="1" x14ac:dyDescent="0.3">
      <c r="A470" s="185" t="s">
        <v>183</v>
      </c>
      <c r="B470" s="186" t="s">
        <v>112</v>
      </c>
      <c r="C470" s="186" t="s">
        <v>57</v>
      </c>
      <c r="D470" s="197">
        <f t="shared" si="200"/>
        <v>82000.900000000009</v>
      </c>
      <c r="E470" s="187">
        <f>SUM(E471+E477+E479+E480+E484+E487+E496+E500+E506+E509+E511+E512+E518)</f>
        <v>78666.700000000012</v>
      </c>
      <c r="F470" s="187">
        <f>SUM(F471+F477+F478+F479+F480+F484+F487+F496+F500+F506+F509+F511+F512+F518)</f>
        <v>3334.2000000000003</v>
      </c>
      <c r="G470" s="187">
        <f t="shared" si="196"/>
        <v>154242.1</v>
      </c>
      <c r="H470" s="187">
        <f>SUM(H471+H477+H478+H479+H484+H487+H511+H512+H518)</f>
        <v>98906.7</v>
      </c>
      <c r="I470" s="187">
        <f>SUM(I471+I477+I478+I479+I484+I487+I511+I512+I518)</f>
        <v>55335.4</v>
      </c>
      <c r="J470" s="187">
        <f t="shared" si="198"/>
        <v>111185.1</v>
      </c>
      <c r="K470" s="187">
        <f>SUM(K471+K477+K478+K479+K484+K487+K511+K512+K518)</f>
        <v>73086.700000000012</v>
      </c>
      <c r="L470" s="187">
        <f>SUM(L471+L477+L478+L479+L484+L487+L511+L512+L518)</f>
        <v>38098.400000000001</v>
      </c>
      <c r="M470" s="187">
        <f t="shared" si="203"/>
        <v>72.084793969999112</v>
      </c>
      <c r="N470" s="187">
        <f t="shared" si="206"/>
        <v>73.894589547523083</v>
      </c>
      <c r="O470" s="187">
        <f t="shared" si="204"/>
        <v>68.849958616003505</v>
      </c>
    </row>
    <row r="471" spans="1:15" s="203" customFormat="1" ht="33" customHeight="1" x14ac:dyDescent="0.3">
      <c r="A471" s="200" t="s">
        <v>761</v>
      </c>
      <c r="B471" s="195" t="s">
        <v>112</v>
      </c>
      <c r="C471" s="195" t="s">
        <v>57</v>
      </c>
      <c r="D471" s="201">
        <f t="shared" si="200"/>
        <v>75553.600000000006</v>
      </c>
      <c r="E471" s="201">
        <f>SUM(E472+E473+E475+E476+E474)</f>
        <v>75553.600000000006</v>
      </c>
      <c r="F471" s="201">
        <f>SUM(F472+F475+F476)</f>
        <v>0</v>
      </c>
      <c r="G471" s="201">
        <f>SUM(H471:I471)</f>
        <v>85074.1</v>
      </c>
      <c r="H471" s="201">
        <f>SUM(H472+H473+H475+H476+H474)</f>
        <v>85074.1</v>
      </c>
      <c r="I471" s="201">
        <f t="shared" ref="I471" si="207">SUM(I472+I473+I475+I476+I474)</f>
        <v>0</v>
      </c>
      <c r="J471" s="201">
        <f>SUM(K471:L471)</f>
        <v>64604.3</v>
      </c>
      <c r="K471" s="201">
        <f>SUM(K472+K473+K475+K476+K474)</f>
        <v>64604.3</v>
      </c>
      <c r="L471" s="201">
        <f t="shared" ref="L471" si="208">SUM(L472+L473+L475+L476+L474)</f>
        <v>0</v>
      </c>
      <c r="M471" s="192">
        <f t="shared" si="203"/>
        <v>75.938858007313627</v>
      </c>
      <c r="N471" s="192">
        <f t="shared" si="206"/>
        <v>75.938858007313627</v>
      </c>
      <c r="O471" s="192"/>
    </row>
    <row r="472" spans="1:15" s="184" customFormat="1" ht="17.25" customHeight="1" x14ac:dyDescent="0.3">
      <c r="A472" s="190" t="s">
        <v>295</v>
      </c>
      <c r="B472" s="209" t="s">
        <v>112</v>
      </c>
      <c r="C472" s="209" t="s">
        <v>57</v>
      </c>
      <c r="D472" s="192">
        <f t="shared" si="200"/>
        <v>20768.900000000001</v>
      </c>
      <c r="E472" s="192">
        <v>20768.900000000001</v>
      </c>
      <c r="F472" s="192"/>
      <c r="G472" s="192">
        <f>SUM(H472:I472)</f>
        <v>12844.9</v>
      </c>
      <c r="H472" s="192">
        <v>12844.9</v>
      </c>
      <c r="I472" s="192"/>
      <c r="J472" s="192">
        <f>SUM(K472:L472)</f>
        <v>12499.8</v>
      </c>
      <c r="K472" s="192">
        <v>12499.8</v>
      </c>
      <c r="L472" s="192"/>
      <c r="M472" s="192">
        <f t="shared" si="203"/>
        <v>97.31333058256584</v>
      </c>
      <c r="N472" s="192">
        <f t="shared" si="206"/>
        <v>97.31333058256584</v>
      </c>
      <c r="O472" s="192"/>
    </row>
    <row r="473" spans="1:15" s="184" customFormat="1" ht="17.25" customHeight="1" x14ac:dyDescent="0.3">
      <c r="A473" s="190" t="s">
        <v>668</v>
      </c>
      <c r="B473" s="209" t="s">
        <v>112</v>
      </c>
      <c r="C473" s="209" t="s">
        <v>57</v>
      </c>
      <c r="D473" s="192">
        <f t="shared" si="200"/>
        <v>11134</v>
      </c>
      <c r="E473" s="192">
        <v>11134</v>
      </c>
      <c r="F473" s="192"/>
      <c r="G473" s="192">
        <f t="shared" si="196"/>
        <v>18134</v>
      </c>
      <c r="H473" s="192">
        <v>18134</v>
      </c>
      <c r="I473" s="192"/>
      <c r="J473" s="192">
        <f t="shared" ref="J473:J509" si="209">SUM(K473:L473)</f>
        <v>13279.2</v>
      </c>
      <c r="K473" s="192">
        <v>13279.2</v>
      </c>
      <c r="L473" s="192"/>
      <c r="M473" s="192">
        <f t="shared" si="203"/>
        <v>73.228190140068378</v>
      </c>
      <c r="N473" s="192">
        <f t="shared" si="206"/>
        <v>73.228190140068378</v>
      </c>
      <c r="O473" s="192"/>
    </row>
    <row r="474" spans="1:15" s="184" customFormat="1" ht="17.25" customHeight="1" x14ac:dyDescent="0.3">
      <c r="A474" s="190" t="s">
        <v>612</v>
      </c>
      <c r="B474" s="209" t="s">
        <v>112</v>
      </c>
      <c r="C474" s="209" t="s">
        <v>57</v>
      </c>
      <c r="D474" s="192">
        <f t="shared" si="200"/>
        <v>3000</v>
      </c>
      <c r="E474" s="192">
        <v>3000</v>
      </c>
      <c r="F474" s="192"/>
      <c r="G474" s="192">
        <f t="shared" si="196"/>
        <v>9899.2999999999993</v>
      </c>
      <c r="H474" s="192">
        <v>9899.2999999999993</v>
      </c>
      <c r="I474" s="192"/>
      <c r="J474" s="192">
        <f t="shared" si="209"/>
        <v>6844.3</v>
      </c>
      <c r="K474" s="192">
        <v>6844.3</v>
      </c>
      <c r="L474" s="192"/>
      <c r="M474" s="192">
        <f t="shared" si="203"/>
        <v>69.13923206691382</v>
      </c>
      <c r="N474" s="192">
        <f t="shared" si="206"/>
        <v>69.13923206691382</v>
      </c>
      <c r="O474" s="192"/>
    </row>
    <row r="475" spans="1:15" s="189" customFormat="1" ht="18.75" customHeight="1" x14ac:dyDescent="0.3">
      <c r="A475" s="190" t="s">
        <v>46</v>
      </c>
      <c r="B475" s="209" t="s">
        <v>112</v>
      </c>
      <c r="C475" s="209" t="s">
        <v>57</v>
      </c>
      <c r="D475" s="192">
        <f t="shared" si="200"/>
        <v>17923.599999999999</v>
      </c>
      <c r="E475" s="192">
        <v>17923.599999999999</v>
      </c>
      <c r="F475" s="192"/>
      <c r="G475" s="192">
        <f t="shared" si="196"/>
        <v>19444.400000000001</v>
      </c>
      <c r="H475" s="192">
        <v>19444.400000000001</v>
      </c>
      <c r="I475" s="192"/>
      <c r="J475" s="192">
        <f t="shared" si="209"/>
        <v>14776.6</v>
      </c>
      <c r="K475" s="192">
        <v>14776.6</v>
      </c>
      <c r="L475" s="192"/>
      <c r="M475" s="192">
        <f t="shared" si="203"/>
        <v>75.994116557980689</v>
      </c>
      <c r="N475" s="192">
        <f t="shared" si="206"/>
        <v>75.994116557980689</v>
      </c>
      <c r="O475" s="192"/>
    </row>
    <row r="476" spans="1:15" s="189" customFormat="1" ht="18.75" customHeight="1" x14ac:dyDescent="0.3">
      <c r="A476" s="190" t="s">
        <v>170</v>
      </c>
      <c r="B476" s="209" t="s">
        <v>112</v>
      </c>
      <c r="C476" s="209" t="s">
        <v>57</v>
      </c>
      <c r="D476" s="192">
        <f t="shared" si="200"/>
        <v>22727.1</v>
      </c>
      <c r="E476" s="192">
        <v>22727.1</v>
      </c>
      <c r="F476" s="192"/>
      <c r="G476" s="192">
        <f t="shared" si="196"/>
        <v>24751.5</v>
      </c>
      <c r="H476" s="192">
        <v>24751.5</v>
      </c>
      <c r="I476" s="192"/>
      <c r="J476" s="192">
        <f t="shared" si="209"/>
        <v>17204.400000000001</v>
      </c>
      <c r="K476" s="192">
        <v>17204.400000000001</v>
      </c>
      <c r="L476" s="192"/>
      <c r="M476" s="192">
        <f t="shared" si="203"/>
        <v>69.508514635476644</v>
      </c>
      <c r="N476" s="192">
        <f t="shared" si="206"/>
        <v>69.508514635476644</v>
      </c>
      <c r="O476" s="192"/>
    </row>
    <row r="477" spans="1:15" s="193" customFormat="1" ht="43.5" customHeight="1" x14ac:dyDescent="0.3">
      <c r="A477" s="194" t="s">
        <v>702</v>
      </c>
      <c r="B477" s="211" t="s">
        <v>112</v>
      </c>
      <c r="C477" s="211" t="s">
        <v>57</v>
      </c>
      <c r="D477" s="202">
        <f t="shared" si="200"/>
        <v>129.9</v>
      </c>
      <c r="E477" s="202"/>
      <c r="F477" s="202">
        <v>129.9</v>
      </c>
      <c r="G477" s="202">
        <f t="shared" si="196"/>
        <v>136.6</v>
      </c>
      <c r="H477" s="202"/>
      <c r="I477" s="202">
        <v>136.6</v>
      </c>
      <c r="J477" s="202">
        <f t="shared" si="209"/>
        <v>129.9</v>
      </c>
      <c r="K477" s="202"/>
      <c r="L477" s="202">
        <v>129.9</v>
      </c>
      <c r="M477" s="202">
        <f t="shared" si="203"/>
        <v>95.095168374816993</v>
      </c>
      <c r="N477" s="202"/>
      <c r="O477" s="202">
        <f t="shared" si="204"/>
        <v>95.095168374816993</v>
      </c>
    </row>
    <row r="478" spans="1:15" s="193" customFormat="1" ht="63" customHeight="1" x14ac:dyDescent="0.3">
      <c r="A478" s="194" t="s">
        <v>767</v>
      </c>
      <c r="B478" s="211" t="s">
        <v>112</v>
      </c>
      <c r="C478" s="211" t="s">
        <v>57</v>
      </c>
      <c r="D478" s="202">
        <f t="shared" si="200"/>
        <v>466</v>
      </c>
      <c r="E478" s="202"/>
      <c r="F478" s="202">
        <v>466</v>
      </c>
      <c r="G478" s="202">
        <f t="shared" si="196"/>
        <v>466</v>
      </c>
      <c r="H478" s="202"/>
      <c r="I478" s="202">
        <v>466</v>
      </c>
      <c r="J478" s="202">
        <f t="shared" si="209"/>
        <v>297.10000000000002</v>
      </c>
      <c r="K478" s="202"/>
      <c r="L478" s="202">
        <v>297.10000000000002</v>
      </c>
      <c r="M478" s="202">
        <f t="shared" si="203"/>
        <v>63.755364806866957</v>
      </c>
      <c r="N478" s="202"/>
      <c r="O478" s="202">
        <f t="shared" si="204"/>
        <v>63.755364806866957</v>
      </c>
    </row>
    <row r="479" spans="1:15" s="193" customFormat="1" ht="54" customHeight="1" x14ac:dyDescent="0.3">
      <c r="A479" s="194" t="s">
        <v>768</v>
      </c>
      <c r="B479" s="211" t="s">
        <v>112</v>
      </c>
      <c r="C479" s="211" t="s">
        <v>57</v>
      </c>
      <c r="D479" s="202">
        <f t="shared" si="200"/>
        <v>2272.9</v>
      </c>
      <c r="E479" s="202"/>
      <c r="F479" s="202">
        <v>2272.9</v>
      </c>
      <c r="G479" s="202">
        <f t="shared" si="196"/>
        <v>2272.9</v>
      </c>
      <c r="H479" s="202"/>
      <c r="I479" s="202">
        <v>2272.9</v>
      </c>
      <c r="J479" s="202">
        <f t="shared" si="209"/>
        <v>2088.8000000000002</v>
      </c>
      <c r="K479" s="202"/>
      <c r="L479" s="202">
        <v>2088.8000000000002</v>
      </c>
      <c r="M479" s="202">
        <f t="shared" si="203"/>
        <v>91.900215583615648</v>
      </c>
      <c r="N479" s="202"/>
      <c r="O479" s="202">
        <f t="shared" si="204"/>
        <v>91.900215583615648</v>
      </c>
    </row>
    <row r="480" spans="1:15" s="189" customFormat="1" ht="36" hidden="1" customHeight="1" collapsed="1" x14ac:dyDescent="0.3">
      <c r="A480" s="190" t="s">
        <v>1035</v>
      </c>
      <c r="B480" s="209" t="s">
        <v>112</v>
      </c>
      <c r="C480" s="209" t="s">
        <v>57</v>
      </c>
      <c r="D480" s="192">
        <f t="shared" si="200"/>
        <v>0</v>
      </c>
      <c r="E480" s="192">
        <f>SUM(E481+E482+E483)</f>
        <v>0</v>
      </c>
      <c r="F480" s="192">
        <f>SUM(F481+F482+F483)</f>
        <v>0</v>
      </c>
      <c r="G480" s="192">
        <f t="shared" si="196"/>
        <v>0</v>
      </c>
      <c r="H480" s="192">
        <f>SUM(H481+H482+H483)</f>
        <v>0</v>
      </c>
      <c r="I480" s="192">
        <f>SUM(I481+I482+I483)</f>
        <v>0</v>
      </c>
      <c r="J480" s="192">
        <f t="shared" si="209"/>
        <v>0</v>
      </c>
      <c r="K480" s="192">
        <f>SUM(K481+K482+K483)</f>
        <v>0</v>
      </c>
      <c r="L480" s="192">
        <f>SUM(L481+L482+L483)</f>
        <v>0</v>
      </c>
      <c r="M480" s="192" t="e">
        <f t="shared" si="203"/>
        <v>#DIV/0!</v>
      </c>
      <c r="N480" s="192"/>
      <c r="O480" s="192" t="e">
        <f t="shared" si="204"/>
        <v>#DIV/0!</v>
      </c>
    </row>
    <row r="481" spans="1:15" s="189" customFormat="1" ht="14.25" hidden="1" customHeight="1" outlineLevel="1" x14ac:dyDescent="0.3">
      <c r="A481" s="190" t="s">
        <v>116</v>
      </c>
      <c r="B481" s="209" t="s">
        <v>112</v>
      </c>
      <c r="C481" s="209" t="s">
        <v>57</v>
      </c>
      <c r="D481" s="192">
        <f t="shared" si="200"/>
        <v>0</v>
      </c>
      <c r="E481" s="192"/>
      <c r="F481" s="192"/>
      <c r="G481" s="192">
        <f t="shared" si="196"/>
        <v>0</v>
      </c>
      <c r="H481" s="192"/>
      <c r="I481" s="192"/>
      <c r="J481" s="192">
        <f t="shared" si="209"/>
        <v>0</v>
      </c>
      <c r="K481" s="192"/>
      <c r="L481" s="192"/>
      <c r="M481" s="192" t="e">
        <f t="shared" si="203"/>
        <v>#DIV/0!</v>
      </c>
      <c r="N481" s="192"/>
      <c r="O481" s="192" t="e">
        <f t="shared" si="204"/>
        <v>#DIV/0!</v>
      </c>
    </row>
    <row r="482" spans="1:15" s="189" customFormat="1" ht="16.5" hidden="1" customHeight="1" outlineLevel="1" x14ac:dyDescent="0.3">
      <c r="A482" s="190" t="s">
        <v>88</v>
      </c>
      <c r="B482" s="209" t="s">
        <v>112</v>
      </c>
      <c r="C482" s="209" t="s">
        <v>57</v>
      </c>
      <c r="D482" s="192">
        <f t="shared" si="200"/>
        <v>0</v>
      </c>
      <c r="E482" s="192"/>
      <c r="F482" s="192"/>
      <c r="G482" s="192">
        <f t="shared" si="196"/>
        <v>0</v>
      </c>
      <c r="H482" s="192"/>
      <c r="I482" s="192"/>
      <c r="J482" s="192">
        <f t="shared" si="209"/>
        <v>0</v>
      </c>
      <c r="K482" s="192"/>
      <c r="L482" s="192"/>
      <c r="M482" s="192" t="e">
        <f t="shared" si="203"/>
        <v>#DIV/0!</v>
      </c>
      <c r="N482" s="192"/>
      <c r="O482" s="192" t="e">
        <f t="shared" si="204"/>
        <v>#DIV/0!</v>
      </c>
    </row>
    <row r="483" spans="1:15" s="189" customFormat="1" ht="15.75" hidden="1" customHeight="1" outlineLevel="1" x14ac:dyDescent="0.3">
      <c r="A483" s="190" t="s">
        <v>87</v>
      </c>
      <c r="B483" s="209" t="s">
        <v>112</v>
      </c>
      <c r="C483" s="209" t="s">
        <v>57</v>
      </c>
      <c r="D483" s="192">
        <f t="shared" si="200"/>
        <v>0</v>
      </c>
      <c r="E483" s="192"/>
      <c r="F483" s="192"/>
      <c r="G483" s="192">
        <f t="shared" si="196"/>
        <v>0</v>
      </c>
      <c r="H483" s="192"/>
      <c r="I483" s="192"/>
      <c r="J483" s="192">
        <f t="shared" si="209"/>
        <v>0</v>
      </c>
      <c r="K483" s="192"/>
      <c r="L483" s="192"/>
      <c r="M483" s="192" t="e">
        <f t="shared" si="203"/>
        <v>#DIV/0!</v>
      </c>
      <c r="N483" s="192"/>
      <c r="O483" s="192" t="e">
        <f t="shared" si="204"/>
        <v>#DIV/0!</v>
      </c>
    </row>
    <row r="484" spans="1:15" s="193" customFormat="1" ht="30" customHeight="1" x14ac:dyDescent="0.3">
      <c r="A484" s="194" t="s">
        <v>133</v>
      </c>
      <c r="B484" s="211" t="s">
        <v>112</v>
      </c>
      <c r="C484" s="211" t="s">
        <v>57</v>
      </c>
      <c r="D484" s="202">
        <f t="shared" si="200"/>
        <v>275</v>
      </c>
      <c r="E484" s="202"/>
      <c r="F484" s="202">
        <v>275</v>
      </c>
      <c r="G484" s="202">
        <f t="shared" si="196"/>
        <v>275</v>
      </c>
      <c r="H484" s="202">
        <f>SUM(H485:H486)</f>
        <v>0</v>
      </c>
      <c r="I484" s="202">
        <f>SUM(I485:I486)</f>
        <v>275</v>
      </c>
      <c r="J484" s="202">
        <f t="shared" si="209"/>
        <v>214.9</v>
      </c>
      <c r="K484" s="202">
        <f>SUM(K485:K486)</f>
        <v>0</v>
      </c>
      <c r="L484" s="202">
        <f>SUM(L485:L486)</f>
        <v>214.9</v>
      </c>
      <c r="M484" s="202">
        <f t="shared" si="203"/>
        <v>78.145454545454555</v>
      </c>
      <c r="N484" s="202"/>
      <c r="O484" s="202">
        <f t="shared" si="204"/>
        <v>78.145454545454555</v>
      </c>
    </row>
    <row r="485" spans="1:15" s="189" customFormat="1" ht="22.5" customHeight="1" outlineLevel="1" x14ac:dyDescent="0.3">
      <c r="A485" s="190" t="s">
        <v>644</v>
      </c>
      <c r="B485" s="209" t="s">
        <v>112</v>
      </c>
      <c r="C485" s="209" t="s">
        <v>57</v>
      </c>
      <c r="D485" s="192">
        <f t="shared" si="200"/>
        <v>0</v>
      </c>
      <c r="E485" s="192"/>
      <c r="F485" s="192"/>
      <c r="G485" s="192">
        <f t="shared" si="196"/>
        <v>150</v>
      </c>
      <c r="H485" s="192"/>
      <c r="I485" s="192">
        <v>150</v>
      </c>
      <c r="J485" s="192">
        <f t="shared" si="209"/>
        <v>89.9</v>
      </c>
      <c r="K485" s="192"/>
      <c r="L485" s="192">
        <v>89.9</v>
      </c>
      <c r="M485" s="192">
        <f t="shared" si="203"/>
        <v>59.933333333333337</v>
      </c>
      <c r="N485" s="192"/>
      <c r="O485" s="192">
        <f t="shared" si="204"/>
        <v>59.933333333333337</v>
      </c>
    </row>
    <row r="486" spans="1:15" s="189" customFormat="1" ht="39.75" customHeight="1" outlineLevel="1" x14ac:dyDescent="0.3">
      <c r="A486" s="190" t="s">
        <v>643</v>
      </c>
      <c r="B486" s="209" t="s">
        <v>112</v>
      </c>
      <c r="C486" s="209" t="s">
        <v>57</v>
      </c>
      <c r="D486" s="192">
        <f t="shared" si="200"/>
        <v>0</v>
      </c>
      <c r="E486" s="192"/>
      <c r="F486" s="192"/>
      <c r="G486" s="192">
        <f t="shared" si="196"/>
        <v>125</v>
      </c>
      <c r="H486" s="192"/>
      <c r="I486" s="192">
        <v>125</v>
      </c>
      <c r="J486" s="192">
        <f t="shared" si="209"/>
        <v>125</v>
      </c>
      <c r="K486" s="192"/>
      <c r="L486" s="192">
        <v>125</v>
      </c>
      <c r="M486" s="192">
        <f t="shared" si="203"/>
        <v>100</v>
      </c>
      <c r="N486" s="192"/>
      <c r="O486" s="192">
        <f t="shared" si="204"/>
        <v>100</v>
      </c>
    </row>
    <row r="487" spans="1:15" s="189" customFormat="1" ht="41.25" customHeight="1" x14ac:dyDescent="0.3">
      <c r="A487" s="200" t="s">
        <v>769</v>
      </c>
      <c r="B487" s="211" t="s">
        <v>112</v>
      </c>
      <c r="C487" s="211" t="s">
        <v>57</v>
      </c>
      <c r="D487" s="201">
        <f t="shared" si="200"/>
        <v>2000</v>
      </c>
      <c r="E487" s="201">
        <v>2000</v>
      </c>
      <c r="F487" s="201"/>
      <c r="G487" s="201">
        <f t="shared" si="196"/>
        <v>5839.9999999999991</v>
      </c>
      <c r="H487" s="201">
        <f>SUM(H488:H510)</f>
        <v>5839.9999999999991</v>
      </c>
      <c r="I487" s="201">
        <f>SUM(I488:I510)</f>
        <v>0</v>
      </c>
      <c r="J487" s="201">
        <f t="shared" si="209"/>
        <v>2320.1000000000004</v>
      </c>
      <c r="K487" s="201">
        <f>SUM(K488:K510)</f>
        <v>2320.1000000000004</v>
      </c>
      <c r="L487" s="201">
        <f>SUM(L488:L510)</f>
        <v>0</v>
      </c>
      <c r="M487" s="202">
        <f t="shared" si="203"/>
        <v>39.727739726027409</v>
      </c>
      <c r="N487" s="202">
        <f t="shared" si="206"/>
        <v>39.727739726027409</v>
      </c>
      <c r="O487" s="202"/>
    </row>
    <row r="488" spans="1:15" s="189" customFormat="1" ht="41.25" customHeight="1" x14ac:dyDescent="0.3">
      <c r="A488" s="190" t="s">
        <v>1036</v>
      </c>
      <c r="B488" s="209" t="s">
        <v>112</v>
      </c>
      <c r="C488" s="209" t="s">
        <v>57</v>
      </c>
      <c r="D488" s="192">
        <v>2000</v>
      </c>
      <c r="E488" s="192"/>
      <c r="F488" s="192"/>
      <c r="G488" s="192">
        <f t="shared" si="196"/>
        <v>840</v>
      </c>
      <c r="H488" s="192">
        <v>840</v>
      </c>
      <c r="I488" s="192"/>
      <c r="J488" s="192">
        <f t="shared" si="209"/>
        <v>0</v>
      </c>
      <c r="K488" s="192">
        <v>0</v>
      </c>
      <c r="L488" s="192"/>
      <c r="M488" s="192">
        <f t="shared" si="203"/>
        <v>0</v>
      </c>
      <c r="N488" s="192">
        <f t="shared" si="206"/>
        <v>0</v>
      </c>
      <c r="O488" s="192"/>
    </row>
    <row r="489" spans="1:15" s="189" customFormat="1" ht="36" customHeight="1" x14ac:dyDescent="0.3">
      <c r="A489" s="190" t="s">
        <v>553</v>
      </c>
      <c r="B489" s="209" t="s">
        <v>112</v>
      </c>
      <c r="C489" s="209" t="s">
        <v>57</v>
      </c>
      <c r="D489" s="192">
        <f t="shared" si="200"/>
        <v>0</v>
      </c>
      <c r="E489" s="192"/>
      <c r="F489" s="192"/>
      <c r="G489" s="192">
        <f t="shared" si="196"/>
        <v>47.5</v>
      </c>
      <c r="H489" s="212">
        <v>47.5</v>
      </c>
      <c r="I489" s="192"/>
      <c r="J489" s="192">
        <f t="shared" si="209"/>
        <v>47.5</v>
      </c>
      <c r="K489" s="192">
        <v>47.5</v>
      </c>
      <c r="L489" s="192"/>
      <c r="M489" s="192">
        <f t="shared" si="203"/>
        <v>100</v>
      </c>
      <c r="N489" s="192">
        <f t="shared" si="206"/>
        <v>100</v>
      </c>
      <c r="O489" s="192"/>
    </row>
    <row r="490" spans="1:15" s="189" customFormat="1" ht="35.25" customHeight="1" x14ac:dyDescent="0.3">
      <c r="A490" s="190" t="s">
        <v>554</v>
      </c>
      <c r="B490" s="209" t="s">
        <v>112</v>
      </c>
      <c r="C490" s="209" t="s">
        <v>57</v>
      </c>
      <c r="D490" s="192">
        <f t="shared" si="200"/>
        <v>0</v>
      </c>
      <c r="E490" s="192"/>
      <c r="F490" s="192"/>
      <c r="G490" s="192">
        <f t="shared" si="196"/>
        <v>37.5</v>
      </c>
      <c r="H490" s="212">
        <v>37.5</v>
      </c>
      <c r="I490" s="192"/>
      <c r="J490" s="192">
        <f t="shared" si="209"/>
        <v>0</v>
      </c>
      <c r="K490" s="192">
        <v>0</v>
      </c>
      <c r="L490" s="192"/>
      <c r="M490" s="192">
        <f t="shared" si="203"/>
        <v>0</v>
      </c>
      <c r="N490" s="192">
        <f t="shared" si="206"/>
        <v>0</v>
      </c>
      <c r="O490" s="192"/>
    </row>
    <row r="491" spans="1:15" s="189" customFormat="1" ht="44.25" customHeight="1" x14ac:dyDescent="0.3">
      <c r="A491" s="190" t="s">
        <v>555</v>
      </c>
      <c r="B491" s="209" t="s">
        <v>112</v>
      </c>
      <c r="C491" s="209" t="s">
        <v>57</v>
      </c>
      <c r="D491" s="192">
        <f t="shared" si="200"/>
        <v>0</v>
      </c>
      <c r="E491" s="192"/>
      <c r="F491" s="192"/>
      <c r="G491" s="192">
        <f t="shared" si="196"/>
        <v>110</v>
      </c>
      <c r="H491" s="212">
        <v>110</v>
      </c>
      <c r="I491" s="192"/>
      <c r="J491" s="192">
        <f t="shared" si="209"/>
        <v>110</v>
      </c>
      <c r="K491" s="192">
        <v>110</v>
      </c>
      <c r="L491" s="192"/>
      <c r="M491" s="192">
        <f t="shared" si="203"/>
        <v>100</v>
      </c>
      <c r="N491" s="192">
        <f t="shared" si="206"/>
        <v>100</v>
      </c>
      <c r="O491" s="192"/>
    </row>
    <row r="492" spans="1:15" s="189" customFormat="1" ht="45" customHeight="1" x14ac:dyDescent="0.3">
      <c r="A492" s="190" t="s">
        <v>556</v>
      </c>
      <c r="B492" s="209" t="s">
        <v>112</v>
      </c>
      <c r="C492" s="209" t="s">
        <v>57</v>
      </c>
      <c r="D492" s="192">
        <f t="shared" si="200"/>
        <v>0</v>
      </c>
      <c r="E492" s="192"/>
      <c r="F492" s="192"/>
      <c r="G492" s="192">
        <f t="shared" si="196"/>
        <v>2110.5</v>
      </c>
      <c r="H492" s="212">
        <v>2110.5</v>
      </c>
      <c r="I492" s="192"/>
      <c r="J492" s="192">
        <f t="shared" si="209"/>
        <v>194.2</v>
      </c>
      <c r="K492" s="192">
        <v>194.2</v>
      </c>
      <c r="L492" s="192"/>
      <c r="M492" s="192">
        <f t="shared" si="203"/>
        <v>9.2016109926557679</v>
      </c>
      <c r="N492" s="192">
        <f t="shared" si="206"/>
        <v>9.2016109926557679</v>
      </c>
      <c r="O492" s="192"/>
    </row>
    <row r="493" spans="1:15" s="189" customFormat="1" ht="45" customHeight="1" x14ac:dyDescent="0.3">
      <c r="A493" s="190" t="s">
        <v>557</v>
      </c>
      <c r="B493" s="209" t="s">
        <v>112</v>
      </c>
      <c r="C493" s="209" t="s">
        <v>57</v>
      </c>
      <c r="D493" s="192">
        <f t="shared" si="200"/>
        <v>0</v>
      </c>
      <c r="E493" s="192"/>
      <c r="F493" s="192"/>
      <c r="G493" s="192">
        <f t="shared" si="196"/>
        <v>279.2</v>
      </c>
      <c r="H493" s="212">
        <v>279.2</v>
      </c>
      <c r="I493" s="192"/>
      <c r="J493" s="192">
        <f t="shared" si="209"/>
        <v>279.2</v>
      </c>
      <c r="K493" s="192">
        <v>279.2</v>
      </c>
      <c r="L493" s="192"/>
      <c r="M493" s="192">
        <f t="shared" si="203"/>
        <v>100</v>
      </c>
      <c r="N493" s="192">
        <f t="shared" si="206"/>
        <v>100</v>
      </c>
      <c r="O493" s="192"/>
    </row>
    <row r="494" spans="1:15" s="189" customFormat="1" ht="54.75" customHeight="1" x14ac:dyDescent="0.3">
      <c r="A494" s="190" t="s">
        <v>615</v>
      </c>
      <c r="B494" s="209" t="s">
        <v>112</v>
      </c>
      <c r="C494" s="209" t="s">
        <v>57</v>
      </c>
      <c r="D494" s="192">
        <f t="shared" si="200"/>
        <v>0</v>
      </c>
      <c r="E494" s="192"/>
      <c r="F494" s="192"/>
      <c r="G494" s="192">
        <f t="shared" si="196"/>
        <v>1151.0999999999999</v>
      </c>
      <c r="H494" s="212">
        <v>1151.0999999999999</v>
      </c>
      <c r="I494" s="192"/>
      <c r="J494" s="192">
        <f t="shared" si="209"/>
        <v>1115.4000000000001</v>
      </c>
      <c r="K494" s="192">
        <v>1115.4000000000001</v>
      </c>
      <c r="L494" s="192"/>
      <c r="M494" s="192">
        <f t="shared" si="203"/>
        <v>96.89861871253585</v>
      </c>
      <c r="N494" s="192">
        <f t="shared" si="206"/>
        <v>96.89861871253585</v>
      </c>
      <c r="O494" s="192"/>
    </row>
    <row r="495" spans="1:15" s="189" customFormat="1" ht="37.5" hidden="1" x14ac:dyDescent="0.3">
      <c r="A495" s="190" t="s">
        <v>558</v>
      </c>
      <c r="B495" s="209" t="s">
        <v>112</v>
      </c>
      <c r="C495" s="209" t="s">
        <v>57</v>
      </c>
      <c r="D495" s="192">
        <f t="shared" si="200"/>
        <v>0</v>
      </c>
      <c r="E495" s="192"/>
      <c r="F495" s="192"/>
      <c r="G495" s="192">
        <f t="shared" si="196"/>
        <v>0</v>
      </c>
      <c r="H495" s="192"/>
      <c r="I495" s="192"/>
      <c r="J495" s="192">
        <f t="shared" si="209"/>
        <v>0</v>
      </c>
      <c r="K495" s="192"/>
      <c r="L495" s="192"/>
      <c r="M495" s="192" t="e">
        <f t="shared" si="203"/>
        <v>#DIV/0!</v>
      </c>
      <c r="N495" s="192" t="e">
        <f t="shared" si="206"/>
        <v>#DIV/0!</v>
      </c>
      <c r="O495" s="192"/>
    </row>
    <row r="496" spans="1:15" s="189" customFormat="1" ht="37.5" hidden="1" collapsed="1" x14ac:dyDescent="0.3">
      <c r="A496" s="190" t="s">
        <v>558</v>
      </c>
      <c r="B496" s="209" t="s">
        <v>112</v>
      </c>
      <c r="C496" s="209" t="s">
        <v>57</v>
      </c>
      <c r="D496" s="192">
        <f t="shared" si="200"/>
        <v>0</v>
      </c>
      <c r="E496" s="192"/>
      <c r="F496" s="192"/>
      <c r="G496" s="192">
        <f t="shared" si="196"/>
        <v>0</v>
      </c>
      <c r="H496" s="192"/>
      <c r="I496" s="192"/>
      <c r="J496" s="192">
        <f t="shared" si="209"/>
        <v>0</v>
      </c>
      <c r="K496" s="192"/>
      <c r="L496" s="192"/>
      <c r="M496" s="192" t="e">
        <f t="shared" si="203"/>
        <v>#DIV/0!</v>
      </c>
      <c r="N496" s="192" t="e">
        <f t="shared" si="206"/>
        <v>#DIV/0!</v>
      </c>
      <c r="O496" s="192"/>
    </row>
    <row r="497" spans="1:15" s="189" customFormat="1" ht="37.5" hidden="1" outlineLevel="1" x14ac:dyDescent="0.3">
      <c r="A497" s="190" t="s">
        <v>558</v>
      </c>
      <c r="B497" s="209" t="s">
        <v>112</v>
      </c>
      <c r="C497" s="209" t="s">
        <v>57</v>
      </c>
      <c r="D497" s="192">
        <f t="shared" si="200"/>
        <v>0</v>
      </c>
      <c r="E497" s="192"/>
      <c r="F497" s="192"/>
      <c r="G497" s="192">
        <f t="shared" si="196"/>
        <v>0</v>
      </c>
      <c r="H497" s="192"/>
      <c r="I497" s="192"/>
      <c r="J497" s="192">
        <f t="shared" si="209"/>
        <v>0</v>
      </c>
      <c r="K497" s="192"/>
      <c r="L497" s="192"/>
      <c r="M497" s="192" t="e">
        <f t="shared" si="203"/>
        <v>#DIV/0!</v>
      </c>
      <c r="N497" s="192" t="e">
        <f t="shared" si="206"/>
        <v>#DIV/0!</v>
      </c>
      <c r="O497" s="192"/>
    </row>
    <row r="498" spans="1:15" s="189" customFormat="1" ht="37.5" hidden="1" outlineLevel="1" x14ac:dyDescent="0.3">
      <c r="A498" s="190" t="s">
        <v>558</v>
      </c>
      <c r="B498" s="209" t="s">
        <v>112</v>
      </c>
      <c r="C498" s="209" t="s">
        <v>57</v>
      </c>
      <c r="D498" s="192">
        <f t="shared" si="200"/>
        <v>0</v>
      </c>
      <c r="E498" s="192"/>
      <c r="F498" s="192"/>
      <c r="G498" s="192">
        <f t="shared" si="196"/>
        <v>0</v>
      </c>
      <c r="H498" s="192"/>
      <c r="I498" s="192"/>
      <c r="J498" s="192">
        <f t="shared" si="209"/>
        <v>0</v>
      </c>
      <c r="K498" s="192"/>
      <c r="L498" s="192"/>
      <c r="M498" s="192" t="e">
        <f t="shared" si="203"/>
        <v>#DIV/0!</v>
      </c>
      <c r="N498" s="192" t="e">
        <f t="shared" si="206"/>
        <v>#DIV/0!</v>
      </c>
      <c r="O498" s="192"/>
    </row>
    <row r="499" spans="1:15" s="189" customFormat="1" ht="37.5" hidden="1" outlineLevel="1" x14ac:dyDescent="0.3">
      <c r="A499" s="190" t="s">
        <v>558</v>
      </c>
      <c r="B499" s="209" t="s">
        <v>112</v>
      </c>
      <c r="C499" s="209" t="s">
        <v>57</v>
      </c>
      <c r="D499" s="192">
        <f t="shared" si="200"/>
        <v>0</v>
      </c>
      <c r="E499" s="192"/>
      <c r="F499" s="192"/>
      <c r="G499" s="192">
        <f t="shared" si="196"/>
        <v>0</v>
      </c>
      <c r="H499" s="192"/>
      <c r="I499" s="192"/>
      <c r="J499" s="192">
        <f t="shared" si="209"/>
        <v>0</v>
      </c>
      <c r="K499" s="192"/>
      <c r="L499" s="192"/>
      <c r="M499" s="192" t="e">
        <f t="shared" si="203"/>
        <v>#DIV/0!</v>
      </c>
      <c r="N499" s="192" t="e">
        <f t="shared" si="206"/>
        <v>#DIV/0!</v>
      </c>
      <c r="O499" s="192"/>
    </row>
    <row r="500" spans="1:15" s="189" customFormat="1" ht="23.25" hidden="1" customHeight="1" collapsed="1" x14ac:dyDescent="0.3">
      <c r="A500" s="190" t="s">
        <v>558</v>
      </c>
      <c r="B500" s="209" t="s">
        <v>112</v>
      </c>
      <c r="C500" s="209" t="s">
        <v>57</v>
      </c>
      <c r="D500" s="192">
        <f t="shared" si="200"/>
        <v>0</v>
      </c>
      <c r="E500" s="192"/>
      <c r="F500" s="192"/>
      <c r="G500" s="192">
        <f t="shared" si="196"/>
        <v>0</v>
      </c>
      <c r="H500" s="192"/>
      <c r="I500" s="192"/>
      <c r="J500" s="192">
        <f t="shared" si="209"/>
        <v>0</v>
      </c>
      <c r="K500" s="192"/>
      <c r="L500" s="192"/>
      <c r="M500" s="192" t="e">
        <f t="shared" si="203"/>
        <v>#DIV/0!</v>
      </c>
      <c r="N500" s="192" t="e">
        <f t="shared" si="206"/>
        <v>#DIV/0!</v>
      </c>
      <c r="O500" s="192"/>
    </row>
    <row r="501" spans="1:15" s="189" customFormat="1" ht="37.5" hidden="1" outlineLevel="1" x14ac:dyDescent="0.3">
      <c r="A501" s="190" t="s">
        <v>558</v>
      </c>
      <c r="B501" s="209" t="s">
        <v>112</v>
      </c>
      <c r="C501" s="209" t="s">
        <v>57</v>
      </c>
      <c r="D501" s="192">
        <f t="shared" si="200"/>
        <v>0</v>
      </c>
      <c r="E501" s="192"/>
      <c r="F501" s="192"/>
      <c r="G501" s="192">
        <f t="shared" si="196"/>
        <v>0</v>
      </c>
      <c r="H501" s="192"/>
      <c r="I501" s="192"/>
      <c r="J501" s="192">
        <f t="shared" si="209"/>
        <v>0</v>
      </c>
      <c r="K501" s="192"/>
      <c r="L501" s="192"/>
      <c r="M501" s="192" t="e">
        <f t="shared" si="203"/>
        <v>#DIV/0!</v>
      </c>
      <c r="N501" s="192" t="e">
        <f t="shared" si="206"/>
        <v>#DIV/0!</v>
      </c>
      <c r="O501" s="192"/>
    </row>
    <row r="502" spans="1:15" s="189" customFormat="1" ht="37.5" hidden="1" outlineLevel="1" x14ac:dyDescent="0.3">
      <c r="A502" s="190" t="s">
        <v>558</v>
      </c>
      <c r="B502" s="209" t="s">
        <v>112</v>
      </c>
      <c r="C502" s="209" t="s">
        <v>57</v>
      </c>
      <c r="D502" s="192">
        <f t="shared" si="200"/>
        <v>0</v>
      </c>
      <c r="E502" s="192"/>
      <c r="F502" s="192"/>
      <c r="G502" s="192">
        <f t="shared" si="196"/>
        <v>0</v>
      </c>
      <c r="H502" s="192"/>
      <c r="I502" s="192"/>
      <c r="J502" s="192">
        <f t="shared" si="209"/>
        <v>0</v>
      </c>
      <c r="K502" s="192"/>
      <c r="L502" s="192"/>
      <c r="M502" s="192" t="e">
        <f t="shared" si="203"/>
        <v>#DIV/0!</v>
      </c>
      <c r="N502" s="192" t="e">
        <f t="shared" si="206"/>
        <v>#DIV/0!</v>
      </c>
      <c r="O502" s="192"/>
    </row>
    <row r="503" spans="1:15" s="189" customFormat="1" ht="37.5" hidden="1" outlineLevel="1" x14ac:dyDescent="0.3">
      <c r="A503" s="190" t="s">
        <v>558</v>
      </c>
      <c r="B503" s="209" t="s">
        <v>112</v>
      </c>
      <c r="C503" s="209" t="s">
        <v>57</v>
      </c>
      <c r="D503" s="192">
        <f t="shared" si="200"/>
        <v>0</v>
      </c>
      <c r="E503" s="192"/>
      <c r="F503" s="192"/>
      <c r="G503" s="192">
        <f t="shared" si="196"/>
        <v>0</v>
      </c>
      <c r="H503" s="192"/>
      <c r="I503" s="192"/>
      <c r="J503" s="192">
        <f t="shared" si="209"/>
        <v>0</v>
      </c>
      <c r="K503" s="192"/>
      <c r="L503" s="192"/>
      <c r="M503" s="192" t="e">
        <f t="shared" si="203"/>
        <v>#DIV/0!</v>
      </c>
      <c r="N503" s="192" t="e">
        <f t="shared" si="206"/>
        <v>#DIV/0!</v>
      </c>
      <c r="O503" s="192"/>
    </row>
    <row r="504" spans="1:15" s="189" customFormat="1" ht="37.5" hidden="1" outlineLevel="1" x14ac:dyDescent="0.3">
      <c r="A504" s="190" t="s">
        <v>558</v>
      </c>
      <c r="B504" s="209" t="s">
        <v>112</v>
      </c>
      <c r="C504" s="209" t="s">
        <v>57</v>
      </c>
      <c r="D504" s="192">
        <f t="shared" si="200"/>
        <v>0</v>
      </c>
      <c r="E504" s="192"/>
      <c r="F504" s="192"/>
      <c r="G504" s="192">
        <f t="shared" si="196"/>
        <v>0</v>
      </c>
      <c r="H504" s="192"/>
      <c r="I504" s="192"/>
      <c r="J504" s="192">
        <f t="shared" si="209"/>
        <v>0</v>
      </c>
      <c r="K504" s="192"/>
      <c r="L504" s="192"/>
      <c r="M504" s="192" t="e">
        <f t="shared" si="203"/>
        <v>#DIV/0!</v>
      </c>
      <c r="N504" s="192" t="e">
        <f t="shared" si="206"/>
        <v>#DIV/0!</v>
      </c>
      <c r="O504" s="192"/>
    </row>
    <row r="505" spans="1:15" s="189" customFormat="1" ht="37.5" hidden="1" outlineLevel="1" x14ac:dyDescent="0.3">
      <c r="A505" s="190" t="s">
        <v>558</v>
      </c>
      <c r="B505" s="209" t="s">
        <v>112</v>
      </c>
      <c r="C505" s="209" t="s">
        <v>57</v>
      </c>
      <c r="D505" s="192">
        <f t="shared" si="200"/>
        <v>0</v>
      </c>
      <c r="E505" s="192"/>
      <c r="F505" s="192"/>
      <c r="G505" s="192">
        <f t="shared" si="196"/>
        <v>0</v>
      </c>
      <c r="H505" s="192"/>
      <c r="I505" s="192"/>
      <c r="J505" s="192">
        <f t="shared" si="209"/>
        <v>0</v>
      </c>
      <c r="K505" s="192"/>
      <c r="L505" s="192"/>
      <c r="M505" s="192" t="e">
        <f t="shared" si="203"/>
        <v>#DIV/0!</v>
      </c>
      <c r="N505" s="192" t="e">
        <f t="shared" si="206"/>
        <v>#DIV/0!</v>
      </c>
      <c r="O505" s="192"/>
    </row>
    <row r="506" spans="1:15" s="189" customFormat="1" ht="37.5" hidden="1" collapsed="1" x14ac:dyDescent="0.3">
      <c r="A506" s="190" t="s">
        <v>558</v>
      </c>
      <c r="B506" s="209" t="s">
        <v>112</v>
      </c>
      <c r="C506" s="209" t="s">
        <v>57</v>
      </c>
      <c r="D506" s="192">
        <f t="shared" si="200"/>
        <v>0</v>
      </c>
      <c r="E506" s="192"/>
      <c r="F506" s="192"/>
      <c r="G506" s="192">
        <f t="shared" si="196"/>
        <v>0</v>
      </c>
      <c r="H506" s="192"/>
      <c r="I506" s="192"/>
      <c r="J506" s="192">
        <f t="shared" si="209"/>
        <v>0</v>
      </c>
      <c r="K506" s="192"/>
      <c r="L506" s="192"/>
      <c r="M506" s="192" t="e">
        <f t="shared" si="203"/>
        <v>#DIV/0!</v>
      </c>
      <c r="N506" s="192" t="e">
        <f t="shared" si="206"/>
        <v>#DIV/0!</v>
      </c>
      <c r="O506" s="192"/>
    </row>
    <row r="507" spans="1:15" s="189" customFormat="1" ht="37.5" hidden="1" outlineLevel="1" x14ac:dyDescent="0.3">
      <c r="A507" s="190" t="s">
        <v>558</v>
      </c>
      <c r="B507" s="209" t="s">
        <v>112</v>
      </c>
      <c r="C507" s="209" t="s">
        <v>57</v>
      </c>
      <c r="D507" s="192">
        <f t="shared" si="200"/>
        <v>0</v>
      </c>
      <c r="E507" s="192"/>
      <c r="F507" s="192"/>
      <c r="G507" s="192">
        <f t="shared" si="196"/>
        <v>0</v>
      </c>
      <c r="H507" s="192"/>
      <c r="I507" s="192"/>
      <c r="J507" s="192">
        <f t="shared" si="209"/>
        <v>0</v>
      </c>
      <c r="K507" s="192"/>
      <c r="L507" s="192"/>
      <c r="M507" s="192" t="e">
        <f t="shared" si="203"/>
        <v>#DIV/0!</v>
      </c>
      <c r="N507" s="192" t="e">
        <f t="shared" si="206"/>
        <v>#DIV/0!</v>
      </c>
      <c r="O507" s="192"/>
    </row>
    <row r="508" spans="1:15" s="189" customFormat="1" ht="37.5" hidden="1" outlineLevel="1" x14ac:dyDescent="0.3">
      <c r="A508" s="190" t="s">
        <v>558</v>
      </c>
      <c r="B508" s="209" t="s">
        <v>112</v>
      </c>
      <c r="C508" s="209" t="s">
        <v>57</v>
      </c>
      <c r="D508" s="192">
        <f t="shared" si="200"/>
        <v>0</v>
      </c>
      <c r="E508" s="192"/>
      <c r="F508" s="192"/>
      <c r="G508" s="192">
        <f t="shared" si="196"/>
        <v>0</v>
      </c>
      <c r="H508" s="192"/>
      <c r="I508" s="192"/>
      <c r="J508" s="192">
        <f t="shared" si="209"/>
        <v>0</v>
      </c>
      <c r="K508" s="192"/>
      <c r="L508" s="192"/>
      <c r="M508" s="192" t="e">
        <f t="shared" si="203"/>
        <v>#DIV/0!</v>
      </c>
      <c r="N508" s="192" t="e">
        <f t="shared" si="206"/>
        <v>#DIV/0!</v>
      </c>
      <c r="O508" s="192"/>
    </row>
    <row r="509" spans="1:15" s="189" customFormat="1" ht="37.5" hidden="1" x14ac:dyDescent="0.3">
      <c r="A509" s="190" t="s">
        <v>558</v>
      </c>
      <c r="B509" s="209" t="s">
        <v>112</v>
      </c>
      <c r="C509" s="209" t="s">
        <v>57</v>
      </c>
      <c r="D509" s="192">
        <f t="shared" si="200"/>
        <v>0</v>
      </c>
      <c r="E509" s="192"/>
      <c r="F509" s="192"/>
      <c r="G509" s="192">
        <f t="shared" si="196"/>
        <v>0</v>
      </c>
      <c r="H509" s="192"/>
      <c r="I509" s="192"/>
      <c r="J509" s="192">
        <f t="shared" si="209"/>
        <v>0</v>
      </c>
      <c r="K509" s="192"/>
      <c r="L509" s="192"/>
      <c r="M509" s="192" t="e">
        <f t="shared" si="203"/>
        <v>#DIV/0!</v>
      </c>
      <c r="N509" s="192" t="e">
        <f t="shared" si="206"/>
        <v>#DIV/0!</v>
      </c>
      <c r="O509" s="192"/>
    </row>
    <row r="510" spans="1:15" s="189" customFormat="1" ht="45" customHeight="1" x14ac:dyDescent="0.3">
      <c r="A510" s="190" t="s">
        <v>616</v>
      </c>
      <c r="B510" s="209" t="s">
        <v>112</v>
      </c>
      <c r="C510" s="209" t="s">
        <v>57</v>
      </c>
      <c r="D510" s="192"/>
      <c r="E510" s="192"/>
      <c r="F510" s="192"/>
      <c r="G510" s="192">
        <f t="shared" si="196"/>
        <v>1264.2</v>
      </c>
      <c r="H510" s="192">
        <v>1264.2</v>
      </c>
      <c r="I510" s="192"/>
      <c r="J510" s="192">
        <f t="shared" ref="J510" si="210">SUM(K510:L510)</f>
        <v>573.79999999999995</v>
      </c>
      <c r="K510" s="192">
        <v>573.79999999999995</v>
      </c>
      <c r="L510" s="192"/>
      <c r="M510" s="192">
        <f t="shared" si="203"/>
        <v>45.388387913304854</v>
      </c>
      <c r="N510" s="192">
        <f t="shared" si="206"/>
        <v>45.388387913304854</v>
      </c>
      <c r="O510" s="192"/>
    </row>
    <row r="511" spans="1:15" s="203" customFormat="1" ht="83.25" customHeight="1" x14ac:dyDescent="0.3">
      <c r="A511" s="200" t="s">
        <v>770</v>
      </c>
      <c r="B511" s="211" t="s">
        <v>112</v>
      </c>
      <c r="C511" s="211" t="s">
        <v>57</v>
      </c>
      <c r="D511" s="201">
        <f t="shared" si="200"/>
        <v>0</v>
      </c>
      <c r="E511" s="201"/>
      <c r="F511" s="201"/>
      <c r="G511" s="201">
        <f t="shared" ref="G511:G575" si="211">SUM(H511:I511)</f>
        <v>54024.4</v>
      </c>
      <c r="H511" s="218">
        <v>4828.3999999999996</v>
      </c>
      <c r="I511" s="218">
        <v>49196</v>
      </c>
      <c r="J511" s="201">
        <f t="shared" ref="J511:J523" si="212">SUM(K511:L511)</f>
        <v>36696</v>
      </c>
      <c r="K511" s="218">
        <v>3817.2</v>
      </c>
      <c r="L511" s="218">
        <v>32878.800000000003</v>
      </c>
      <c r="M511" s="202">
        <f t="shared" si="203"/>
        <v>67.924863580160078</v>
      </c>
      <c r="N511" s="202">
        <f t="shared" si="206"/>
        <v>79.05724463590424</v>
      </c>
      <c r="O511" s="202">
        <f t="shared" si="204"/>
        <v>66.832262785592334</v>
      </c>
    </row>
    <row r="512" spans="1:15" s="203" customFormat="1" ht="21" customHeight="1" x14ac:dyDescent="0.3">
      <c r="A512" s="200" t="s">
        <v>755</v>
      </c>
      <c r="B512" s="211" t="s">
        <v>112</v>
      </c>
      <c r="C512" s="211" t="s">
        <v>57</v>
      </c>
      <c r="D512" s="201">
        <f t="shared" si="200"/>
        <v>1113.0999999999999</v>
      </c>
      <c r="E512" s="201">
        <f>E513+E514+E516</f>
        <v>1113.0999999999999</v>
      </c>
      <c r="F512" s="201">
        <f>F513+F514+F516</f>
        <v>0</v>
      </c>
      <c r="G512" s="201">
        <f t="shared" si="211"/>
        <v>5962.7</v>
      </c>
      <c r="H512" s="201">
        <f>H513+H514+H516+H515+H517</f>
        <v>3164.2</v>
      </c>
      <c r="I512" s="201">
        <f t="shared" ref="I512" si="213">I513+I514+I516+I515+I517</f>
        <v>2798.5</v>
      </c>
      <c r="J512" s="201">
        <f t="shared" si="212"/>
        <v>4643.6000000000004</v>
      </c>
      <c r="K512" s="201">
        <f>K513+K514+K516+K515+K517</f>
        <v>2345.1</v>
      </c>
      <c r="L512" s="201">
        <f t="shared" ref="L512" si="214">L513+L514+L516+L515+L517</f>
        <v>2298.5</v>
      </c>
      <c r="M512" s="202">
        <f t="shared" si="203"/>
        <v>77.877471615207881</v>
      </c>
      <c r="N512" s="202">
        <f t="shared" si="206"/>
        <v>74.113520005056571</v>
      </c>
      <c r="O512" s="202">
        <f t="shared" si="204"/>
        <v>82.133285688761831</v>
      </c>
    </row>
    <row r="513" spans="1:15" s="189" customFormat="1" ht="18.75" customHeight="1" x14ac:dyDescent="0.3">
      <c r="A513" s="190" t="s">
        <v>8</v>
      </c>
      <c r="B513" s="209" t="s">
        <v>112</v>
      </c>
      <c r="C513" s="209" t="s">
        <v>57</v>
      </c>
      <c r="D513" s="192">
        <f t="shared" si="200"/>
        <v>310</v>
      </c>
      <c r="E513" s="192">
        <v>310</v>
      </c>
      <c r="F513" s="192"/>
      <c r="G513" s="192">
        <f t="shared" si="211"/>
        <v>606.29999999999995</v>
      </c>
      <c r="H513" s="192">
        <v>197.8</v>
      </c>
      <c r="I513" s="192">
        <v>408.5</v>
      </c>
      <c r="J513" s="192">
        <f t="shared" si="212"/>
        <v>553.20000000000005</v>
      </c>
      <c r="K513" s="192">
        <v>144.69999999999999</v>
      </c>
      <c r="L513" s="192">
        <v>408.5</v>
      </c>
      <c r="M513" s="192">
        <f t="shared" si="203"/>
        <v>91.241959426026725</v>
      </c>
      <c r="N513" s="192">
        <f t="shared" si="206"/>
        <v>73.154701718907972</v>
      </c>
      <c r="O513" s="192">
        <f t="shared" si="204"/>
        <v>100</v>
      </c>
    </row>
    <row r="514" spans="1:15" s="189" customFormat="1" ht="18.75" customHeight="1" x14ac:dyDescent="0.3">
      <c r="A514" s="190" t="s">
        <v>171</v>
      </c>
      <c r="B514" s="209" t="s">
        <v>112</v>
      </c>
      <c r="C514" s="209" t="s">
        <v>57</v>
      </c>
      <c r="D514" s="192">
        <f t="shared" si="200"/>
        <v>400.1</v>
      </c>
      <c r="E514" s="192">
        <v>400.1</v>
      </c>
      <c r="F514" s="192"/>
      <c r="G514" s="192">
        <f t="shared" si="211"/>
        <v>2700.1</v>
      </c>
      <c r="H514" s="192">
        <v>1200.0999999999999</v>
      </c>
      <c r="I514" s="192">
        <v>1500</v>
      </c>
      <c r="J514" s="192">
        <f t="shared" si="212"/>
        <v>2612.1</v>
      </c>
      <c r="K514" s="192">
        <v>1112.0999999999999</v>
      </c>
      <c r="L514" s="192">
        <v>1500</v>
      </c>
      <c r="M514" s="192">
        <f t="shared" si="203"/>
        <v>96.740861449575945</v>
      </c>
      <c r="N514" s="192">
        <f t="shared" si="206"/>
        <v>92.667277726856085</v>
      </c>
      <c r="O514" s="192">
        <f t="shared" si="204"/>
        <v>100</v>
      </c>
    </row>
    <row r="515" spans="1:15" s="189" customFormat="1" ht="18.75" customHeight="1" x14ac:dyDescent="0.3">
      <c r="A515" s="190" t="s">
        <v>668</v>
      </c>
      <c r="B515" s="209" t="s">
        <v>112</v>
      </c>
      <c r="C515" s="209" t="s">
        <v>57</v>
      </c>
      <c r="D515" s="192"/>
      <c r="E515" s="192"/>
      <c r="F515" s="192"/>
      <c r="G515" s="192">
        <f t="shared" si="211"/>
        <v>1322</v>
      </c>
      <c r="H515" s="192">
        <v>822</v>
      </c>
      <c r="I515" s="192">
        <v>500</v>
      </c>
      <c r="J515" s="192">
        <f t="shared" si="212"/>
        <v>323.7</v>
      </c>
      <c r="K515" s="192">
        <v>323.7</v>
      </c>
      <c r="L515" s="192">
        <v>0</v>
      </c>
      <c r="M515" s="192">
        <f t="shared" si="203"/>
        <v>24.485627836611197</v>
      </c>
      <c r="N515" s="192">
        <f t="shared" si="206"/>
        <v>39.379562043795616</v>
      </c>
      <c r="O515" s="192">
        <f t="shared" si="204"/>
        <v>0</v>
      </c>
    </row>
    <row r="516" spans="1:15" s="189" customFormat="1" ht="20.25" customHeight="1" x14ac:dyDescent="0.3">
      <c r="A516" s="190" t="s">
        <v>172</v>
      </c>
      <c r="B516" s="209" t="s">
        <v>112</v>
      </c>
      <c r="C516" s="209" t="s">
        <v>57</v>
      </c>
      <c r="D516" s="192">
        <f t="shared" si="200"/>
        <v>403</v>
      </c>
      <c r="E516" s="192">
        <v>403</v>
      </c>
      <c r="F516" s="192"/>
      <c r="G516" s="192">
        <f t="shared" si="211"/>
        <v>1162.5</v>
      </c>
      <c r="H516" s="192">
        <v>772.5</v>
      </c>
      <c r="I516" s="192">
        <v>390</v>
      </c>
      <c r="J516" s="192">
        <f t="shared" si="212"/>
        <v>1055.3</v>
      </c>
      <c r="K516" s="192">
        <v>665.3</v>
      </c>
      <c r="L516" s="192">
        <v>390</v>
      </c>
      <c r="M516" s="192">
        <f t="shared" si="203"/>
        <v>90.778494623655916</v>
      </c>
      <c r="N516" s="192">
        <f t="shared" si="206"/>
        <v>86.122977346278304</v>
      </c>
      <c r="O516" s="192">
        <f t="shared" si="204"/>
        <v>100</v>
      </c>
    </row>
    <row r="517" spans="1:15" s="189" customFormat="1" ht="20.25" customHeight="1" x14ac:dyDescent="0.3">
      <c r="A517" s="190" t="s">
        <v>612</v>
      </c>
      <c r="B517" s="209" t="s">
        <v>112</v>
      </c>
      <c r="C517" s="209" t="s">
        <v>57</v>
      </c>
      <c r="D517" s="192"/>
      <c r="E517" s="192"/>
      <c r="F517" s="192"/>
      <c r="G517" s="192">
        <f t="shared" si="211"/>
        <v>171.8</v>
      </c>
      <c r="H517" s="192">
        <v>171.8</v>
      </c>
      <c r="I517" s="192"/>
      <c r="J517" s="192">
        <f t="shared" si="212"/>
        <v>99.3</v>
      </c>
      <c r="K517" s="192">
        <v>99.3</v>
      </c>
      <c r="L517" s="192"/>
      <c r="M517" s="192">
        <f t="shared" si="203"/>
        <v>57.799767171129211</v>
      </c>
      <c r="N517" s="192">
        <f t="shared" si="206"/>
        <v>57.799767171129211</v>
      </c>
      <c r="O517" s="192"/>
    </row>
    <row r="518" spans="1:15" s="203" customFormat="1" ht="56.25" x14ac:dyDescent="0.3">
      <c r="A518" s="200" t="s">
        <v>771</v>
      </c>
      <c r="B518" s="211" t="s">
        <v>112</v>
      </c>
      <c r="C518" s="211" t="s">
        <v>57</v>
      </c>
      <c r="D518" s="201">
        <f t="shared" si="200"/>
        <v>190.4</v>
      </c>
      <c r="E518" s="201"/>
      <c r="F518" s="201">
        <v>190.4</v>
      </c>
      <c r="G518" s="201">
        <f t="shared" si="211"/>
        <v>190.4</v>
      </c>
      <c r="H518" s="201"/>
      <c r="I518" s="201">
        <v>190.4</v>
      </c>
      <c r="J518" s="201">
        <f t="shared" si="212"/>
        <v>190.4</v>
      </c>
      <c r="K518" s="201"/>
      <c r="L518" s="201">
        <v>190.4</v>
      </c>
      <c r="M518" s="202">
        <f t="shared" si="203"/>
        <v>100</v>
      </c>
      <c r="N518" s="192"/>
      <c r="O518" s="202">
        <f t="shared" si="204"/>
        <v>100</v>
      </c>
    </row>
    <row r="519" spans="1:15" s="193" customFormat="1" ht="15.75" hidden="1" customHeight="1" x14ac:dyDescent="0.3">
      <c r="A519" s="194" t="s">
        <v>14</v>
      </c>
      <c r="B519" s="211" t="s">
        <v>112</v>
      </c>
      <c r="C519" s="211" t="s">
        <v>59</v>
      </c>
      <c r="D519" s="192">
        <f t="shared" si="200"/>
        <v>0</v>
      </c>
      <c r="E519" s="202"/>
      <c r="F519" s="202"/>
      <c r="G519" s="192">
        <f t="shared" si="211"/>
        <v>0</v>
      </c>
      <c r="H519" s="202"/>
      <c r="I519" s="202"/>
      <c r="J519" s="192">
        <f t="shared" si="212"/>
        <v>0</v>
      </c>
      <c r="K519" s="202"/>
      <c r="L519" s="202"/>
      <c r="M519" s="202" t="e">
        <f t="shared" ref="M519:M559" si="215">SUM(J519/G519*100)</f>
        <v>#DIV/0!</v>
      </c>
      <c r="N519" s="192" t="e">
        <f t="shared" si="206"/>
        <v>#DIV/0!</v>
      </c>
      <c r="O519" s="202" t="e">
        <f t="shared" ref="O519:O558" si="216">SUM(L519/I519*100)</f>
        <v>#DIV/0!</v>
      </c>
    </row>
    <row r="520" spans="1:15" s="189" customFormat="1" ht="17.25" hidden="1" customHeight="1" x14ac:dyDescent="0.3">
      <c r="A520" s="190" t="s">
        <v>15</v>
      </c>
      <c r="B520" s="209" t="s">
        <v>112</v>
      </c>
      <c r="C520" s="209" t="s">
        <v>59</v>
      </c>
      <c r="D520" s="192">
        <f t="shared" si="200"/>
        <v>0</v>
      </c>
      <c r="E520" s="192"/>
      <c r="F520" s="192"/>
      <c r="G520" s="192">
        <f t="shared" si="211"/>
        <v>0</v>
      </c>
      <c r="H520" s="192"/>
      <c r="I520" s="192"/>
      <c r="J520" s="192">
        <f t="shared" si="212"/>
        <v>0</v>
      </c>
      <c r="K520" s="192"/>
      <c r="L520" s="192"/>
      <c r="M520" s="202" t="e">
        <f t="shared" si="215"/>
        <v>#DIV/0!</v>
      </c>
      <c r="N520" s="192" t="e">
        <f t="shared" si="206"/>
        <v>#DIV/0!</v>
      </c>
      <c r="O520" s="202" t="e">
        <f t="shared" si="216"/>
        <v>#DIV/0!</v>
      </c>
    </row>
    <row r="521" spans="1:15" s="184" customFormat="1" ht="18.75" customHeight="1" x14ac:dyDescent="0.3">
      <c r="A521" s="180" t="s">
        <v>184</v>
      </c>
      <c r="B521" s="216" t="s">
        <v>91</v>
      </c>
      <c r="C521" s="216" t="s">
        <v>58</v>
      </c>
      <c r="D521" s="182">
        <f t="shared" si="200"/>
        <v>286516.5</v>
      </c>
      <c r="E521" s="182">
        <f>SUM(E522+E541+E550+E557)</f>
        <v>78369.5</v>
      </c>
      <c r="F521" s="182">
        <f>SUM(F522+F541+F550+F557)</f>
        <v>208147</v>
      </c>
      <c r="G521" s="182">
        <f t="shared" si="211"/>
        <v>354822.7</v>
      </c>
      <c r="H521" s="182">
        <f t="shared" ref="H521:I521" si="217">SUM(H522+H541+H550+H557)</f>
        <v>119122</v>
      </c>
      <c r="I521" s="182">
        <f t="shared" si="217"/>
        <v>235700.7</v>
      </c>
      <c r="J521" s="182">
        <f t="shared" si="212"/>
        <v>222070.8</v>
      </c>
      <c r="K521" s="182">
        <f t="shared" ref="K521:L521" si="218">SUM(K522+K541+K550+K557)</f>
        <v>73202.400000000009</v>
      </c>
      <c r="L521" s="182">
        <f t="shared" si="218"/>
        <v>148868.4</v>
      </c>
      <c r="M521" s="182">
        <f t="shared" si="215"/>
        <v>62.586412876064578</v>
      </c>
      <c r="N521" s="182">
        <f t="shared" si="206"/>
        <v>61.451621027182227</v>
      </c>
      <c r="O521" s="182">
        <f t="shared" si="216"/>
        <v>63.159931217853824</v>
      </c>
    </row>
    <row r="522" spans="1:15" s="189" customFormat="1" ht="18.75" customHeight="1" x14ac:dyDescent="0.3">
      <c r="A522" s="185" t="s">
        <v>185</v>
      </c>
      <c r="B522" s="210" t="s">
        <v>91</v>
      </c>
      <c r="C522" s="210" t="s">
        <v>57</v>
      </c>
      <c r="D522" s="197">
        <f t="shared" si="200"/>
        <v>184525.8</v>
      </c>
      <c r="E522" s="187">
        <f>SUM(E523+E528+E531+E532+E536+E530)</f>
        <v>72123.199999999997</v>
      </c>
      <c r="F522" s="187">
        <f>SUM(F523+F528+F531+F532+F536+F530)</f>
        <v>112402.6</v>
      </c>
      <c r="G522" s="197">
        <f t="shared" si="211"/>
        <v>235976.2</v>
      </c>
      <c r="H522" s="187">
        <f>SUM(H523+H528+H531+H532+H536+H530+H540+H527+H529)</f>
        <v>107907.59999999999</v>
      </c>
      <c r="I522" s="187">
        <f t="shared" ref="I522" si="219">SUM(I523+I528+I531+I532+I536+I530+I540+I527+I529)</f>
        <v>128068.6</v>
      </c>
      <c r="J522" s="197">
        <f t="shared" si="212"/>
        <v>168764.3</v>
      </c>
      <c r="K522" s="187">
        <f>SUM(K523+K528+K531+K532+K536+K530+K540+K527+K529)</f>
        <v>71590.3</v>
      </c>
      <c r="L522" s="187">
        <f t="shared" ref="L522" si="220">SUM(L523+L528+L531+L532+L536+L530+L540+L527+L529)</f>
        <v>97174</v>
      </c>
      <c r="M522" s="187">
        <f t="shared" si="215"/>
        <v>71.517508969124847</v>
      </c>
      <c r="N522" s="187">
        <f t="shared" si="206"/>
        <v>66.344075857492896</v>
      </c>
      <c r="O522" s="187">
        <f t="shared" si="216"/>
        <v>75.87652242626217</v>
      </c>
    </row>
    <row r="523" spans="1:15" s="203" customFormat="1" ht="17.25" customHeight="1" x14ac:dyDescent="0.3">
      <c r="A523" s="200" t="s">
        <v>762</v>
      </c>
      <c r="B523" s="211" t="s">
        <v>91</v>
      </c>
      <c r="C523" s="211" t="s">
        <v>57</v>
      </c>
      <c r="D523" s="201">
        <f t="shared" si="200"/>
        <v>164558</v>
      </c>
      <c r="E523" s="201">
        <f>E524+E525+E526</f>
        <v>68816</v>
      </c>
      <c r="F523" s="201">
        <f>SUM(F524+F525+F526)</f>
        <v>95742</v>
      </c>
      <c r="G523" s="201">
        <f t="shared" si="211"/>
        <v>176955.3</v>
      </c>
      <c r="H523" s="201">
        <f>H524+H525+H526</f>
        <v>74390.7</v>
      </c>
      <c r="I523" s="201">
        <f t="shared" ref="I523" si="221">I524+I525+I526</f>
        <v>102564.6</v>
      </c>
      <c r="J523" s="201">
        <f t="shared" si="212"/>
        <v>128751.4</v>
      </c>
      <c r="K523" s="201">
        <f>K524+K525+K526</f>
        <v>47214.399999999994</v>
      </c>
      <c r="L523" s="201">
        <f t="shared" ref="L523" si="222">L524+L525+L526</f>
        <v>81537</v>
      </c>
      <c r="M523" s="202">
        <f t="shared" si="215"/>
        <v>72.759278755708365</v>
      </c>
      <c r="N523" s="192">
        <f t="shared" si="206"/>
        <v>63.468148572334982</v>
      </c>
      <c r="O523" s="202">
        <f t="shared" si="216"/>
        <v>79.498189433781235</v>
      </c>
    </row>
    <row r="524" spans="1:15" s="189" customFormat="1" ht="16.5" customHeight="1" x14ac:dyDescent="0.3">
      <c r="A524" s="190" t="s">
        <v>173</v>
      </c>
      <c r="B524" s="209" t="s">
        <v>91</v>
      </c>
      <c r="C524" s="209" t="s">
        <v>57</v>
      </c>
      <c r="D524" s="192">
        <f>SUM(E524:F524)</f>
        <v>125514.29999999999</v>
      </c>
      <c r="E524" s="192">
        <v>50213.1</v>
      </c>
      <c r="F524" s="192">
        <v>75301.2</v>
      </c>
      <c r="G524" s="192">
        <f>SUM(H524:I524)</f>
        <v>133560.29999999999</v>
      </c>
      <c r="H524" s="192">
        <v>52796</v>
      </c>
      <c r="I524" s="192">
        <v>80764.3</v>
      </c>
      <c r="J524" s="192">
        <f>SUM(K524:L524)</f>
        <v>97326.700000000012</v>
      </c>
      <c r="K524" s="192">
        <v>31229.9</v>
      </c>
      <c r="L524" s="192">
        <v>66096.800000000003</v>
      </c>
      <c r="M524" s="192">
        <f t="shared" si="215"/>
        <v>72.870980373658952</v>
      </c>
      <c r="N524" s="192">
        <f t="shared" si="206"/>
        <v>59.152019092355481</v>
      </c>
      <c r="O524" s="192">
        <f t="shared" si="216"/>
        <v>81.83912941732919</v>
      </c>
    </row>
    <row r="525" spans="1:15" s="189" customFormat="1" ht="16.5" customHeight="1" x14ac:dyDescent="0.3">
      <c r="A525" s="190" t="s">
        <v>174</v>
      </c>
      <c r="B525" s="209" t="s">
        <v>91</v>
      </c>
      <c r="C525" s="209" t="s">
        <v>57</v>
      </c>
      <c r="D525" s="192">
        <f>SUM(E525:F525)</f>
        <v>22068.1</v>
      </c>
      <c r="E525" s="192">
        <v>8091.5</v>
      </c>
      <c r="F525" s="192">
        <v>13976.6</v>
      </c>
      <c r="G525" s="192">
        <f t="shared" si="211"/>
        <v>24137.4</v>
      </c>
      <c r="H525" s="192">
        <v>9053.2999999999993</v>
      </c>
      <c r="I525" s="192">
        <v>15084.1</v>
      </c>
      <c r="J525" s="192">
        <f t="shared" ref="J525:J540" si="223">SUM(K525:L525)</f>
        <v>17683.599999999999</v>
      </c>
      <c r="K525" s="192">
        <v>5752.7</v>
      </c>
      <c r="L525" s="192">
        <v>11930.9</v>
      </c>
      <c r="M525" s="192">
        <f t="shared" si="215"/>
        <v>73.262240340716062</v>
      </c>
      <c r="N525" s="192">
        <f t="shared" si="206"/>
        <v>63.542575635403665</v>
      </c>
      <c r="O525" s="192">
        <f t="shared" si="216"/>
        <v>79.095869160241577</v>
      </c>
    </row>
    <row r="526" spans="1:15" s="189" customFormat="1" ht="16.5" customHeight="1" x14ac:dyDescent="0.3">
      <c r="A526" s="190" t="s">
        <v>41</v>
      </c>
      <c r="B526" s="209" t="s">
        <v>91</v>
      </c>
      <c r="C526" s="209" t="s">
        <v>57</v>
      </c>
      <c r="D526" s="192">
        <f>SUM(E526:F526)</f>
        <v>16975.599999999999</v>
      </c>
      <c r="E526" s="192">
        <v>10511.4</v>
      </c>
      <c r="F526" s="192">
        <v>6464.2</v>
      </c>
      <c r="G526" s="192">
        <f t="shared" si="211"/>
        <v>19257.599999999999</v>
      </c>
      <c r="H526" s="192">
        <v>12541.4</v>
      </c>
      <c r="I526" s="192">
        <v>6716.2</v>
      </c>
      <c r="J526" s="192">
        <f t="shared" si="223"/>
        <v>13741.099999999999</v>
      </c>
      <c r="K526" s="192">
        <v>10231.799999999999</v>
      </c>
      <c r="L526" s="192">
        <v>3509.3</v>
      </c>
      <c r="M526" s="192">
        <f t="shared" si="215"/>
        <v>71.354166666666657</v>
      </c>
      <c r="N526" s="192">
        <f t="shared" si="206"/>
        <v>81.584193152279653</v>
      </c>
      <c r="O526" s="192"/>
    </row>
    <row r="527" spans="1:15" s="189" customFormat="1" ht="37.5" customHeight="1" x14ac:dyDescent="0.3">
      <c r="A527" s="190" t="s">
        <v>1037</v>
      </c>
      <c r="B527" s="209" t="s">
        <v>91</v>
      </c>
      <c r="C527" s="209" t="s">
        <v>57</v>
      </c>
      <c r="D527" s="192"/>
      <c r="E527" s="192"/>
      <c r="F527" s="192"/>
      <c r="G527" s="192">
        <f t="shared" si="211"/>
        <v>500</v>
      </c>
      <c r="H527" s="192">
        <v>500</v>
      </c>
      <c r="I527" s="192"/>
      <c r="J527" s="192">
        <f t="shared" si="223"/>
        <v>198</v>
      </c>
      <c r="K527" s="192">
        <v>198</v>
      </c>
      <c r="L527" s="192"/>
      <c r="M527" s="192">
        <f t="shared" si="215"/>
        <v>39.6</v>
      </c>
      <c r="N527" s="192">
        <f t="shared" si="206"/>
        <v>39.6</v>
      </c>
      <c r="O527" s="192"/>
    </row>
    <row r="528" spans="1:15" s="189" customFormat="1" ht="22.5" customHeight="1" x14ac:dyDescent="0.3">
      <c r="A528" s="190" t="s">
        <v>296</v>
      </c>
      <c r="B528" s="209" t="s">
        <v>91</v>
      </c>
      <c r="C528" s="209" t="s">
        <v>57</v>
      </c>
      <c r="D528" s="192">
        <f t="shared" ref="D528:D539" si="224">SUM(E528:F528)</f>
        <v>500</v>
      </c>
      <c r="E528" s="192">
        <v>500</v>
      </c>
      <c r="F528" s="192"/>
      <c r="G528" s="192">
        <f t="shared" si="211"/>
        <v>0</v>
      </c>
      <c r="H528" s="192"/>
      <c r="I528" s="192"/>
      <c r="J528" s="192">
        <f t="shared" si="223"/>
        <v>0</v>
      </c>
      <c r="K528" s="192"/>
      <c r="L528" s="192"/>
      <c r="M528" s="192"/>
      <c r="N528" s="192"/>
      <c r="O528" s="192"/>
    </row>
    <row r="529" spans="1:15" s="189" customFormat="1" ht="41.25" customHeight="1" x14ac:dyDescent="0.3">
      <c r="A529" s="190" t="s">
        <v>1038</v>
      </c>
      <c r="B529" s="209" t="s">
        <v>91</v>
      </c>
      <c r="C529" s="209" t="s">
        <v>57</v>
      </c>
      <c r="D529" s="192"/>
      <c r="E529" s="192"/>
      <c r="F529" s="192"/>
      <c r="G529" s="192">
        <f t="shared" si="211"/>
        <v>500</v>
      </c>
      <c r="H529" s="192">
        <v>500</v>
      </c>
      <c r="I529" s="192"/>
      <c r="J529" s="192">
        <f t="shared" si="223"/>
        <v>163.5</v>
      </c>
      <c r="K529" s="192">
        <v>163.5</v>
      </c>
      <c r="L529" s="192"/>
      <c r="M529" s="192">
        <f t="shared" si="215"/>
        <v>32.700000000000003</v>
      </c>
      <c r="N529" s="192">
        <f t="shared" si="206"/>
        <v>32.700000000000003</v>
      </c>
      <c r="O529" s="192"/>
    </row>
    <row r="530" spans="1:15" s="189" customFormat="1" ht="34.5" hidden="1" customHeight="1" x14ac:dyDescent="0.3">
      <c r="A530" s="190" t="s">
        <v>34</v>
      </c>
      <c r="B530" s="209" t="s">
        <v>91</v>
      </c>
      <c r="C530" s="209" t="s">
        <v>57</v>
      </c>
      <c r="D530" s="192">
        <f t="shared" si="224"/>
        <v>0</v>
      </c>
      <c r="E530" s="192"/>
      <c r="F530" s="192"/>
      <c r="G530" s="192">
        <f t="shared" si="211"/>
        <v>0</v>
      </c>
      <c r="H530" s="192"/>
      <c r="I530" s="192"/>
      <c r="J530" s="192">
        <f t="shared" si="223"/>
        <v>0</v>
      </c>
      <c r="K530" s="192"/>
      <c r="L530" s="192"/>
      <c r="M530" s="192" t="e">
        <f t="shared" si="215"/>
        <v>#DIV/0!</v>
      </c>
      <c r="N530" s="192" t="e">
        <f t="shared" si="206"/>
        <v>#DIV/0!</v>
      </c>
      <c r="O530" s="192"/>
    </row>
    <row r="531" spans="1:15" s="189" customFormat="1" ht="34.5" customHeight="1" x14ac:dyDescent="0.3">
      <c r="A531" s="190" t="s">
        <v>297</v>
      </c>
      <c r="B531" s="209" t="s">
        <v>91</v>
      </c>
      <c r="C531" s="209" t="s">
        <v>57</v>
      </c>
      <c r="D531" s="192">
        <f t="shared" si="224"/>
        <v>500</v>
      </c>
      <c r="E531" s="192">
        <v>500</v>
      </c>
      <c r="F531" s="192"/>
      <c r="G531" s="192">
        <f t="shared" si="211"/>
        <v>0</v>
      </c>
      <c r="H531" s="192">
        <v>0</v>
      </c>
      <c r="I531" s="192"/>
      <c r="J531" s="192">
        <f t="shared" si="223"/>
        <v>0</v>
      </c>
      <c r="K531" s="192"/>
      <c r="L531" s="192"/>
      <c r="M531" s="192"/>
      <c r="N531" s="192"/>
      <c r="O531" s="192"/>
    </row>
    <row r="532" spans="1:15" s="203" customFormat="1" ht="55.5" customHeight="1" x14ac:dyDescent="0.3">
      <c r="A532" s="200" t="s">
        <v>763</v>
      </c>
      <c r="B532" s="211" t="s">
        <v>91</v>
      </c>
      <c r="C532" s="211" t="s">
        <v>57</v>
      </c>
      <c r="D532" s="201">
        <f t="shared" si="224"/>
        <v>1000.4</v>
      </c>
      <c r="E532" s="201">
        <f>SUM(E533+E534+E535)</f>
        <v>1000.4</v>
      </c>
      <c r="F532" s="201">
        <f>SUM(F533+F534+F535)</f>
        <v>0</v>
      </c>
      <c r="G532" s="201">
        <f t="shared" si="211"/>
        <v>2000.4</v>
      </c>
      <c r="H532" s="201">
        <f>SUM(H533+H534+H535)</f>
        <v>2000.4</v>
      </c>
      <c r="I532" s="201">
        <f t="shared" ref="I532" si="225">SUM(I533+I534+I535)</f>
        <v>0</v>
      </c>
      <c r="J532" s="201">
        <f t="shared" si="223"/>
        <v>267.8</v>
      </c>
      <c r="K532" s="201">
        <f>SUM(K533+K534+K535)</f>
        <v>267.8</v>
      </c>
      <c r="L532" s="201">
        <f t="shared" ref="L532" si="226">SUM(L533+L534+L535)</f>
        <v>0</v>
      </c>
      <c r="M532" s="202">
        <f t="shared" si="215"/>
        <v>13.387322535492901</v>
      </c>
      <c r="N532" s="192">
        <f t="shared" si="206"/>
        <v>13.387322535492901</v>
      </c>
      <c r="O532" s="202"/>
    </row>
    <row r="533" spans="1:15" s="189" customFormat="1" ht="17.25" customHeight="1" outlineLevel="1" x14ac:dyDescent="0.3">
      <c r="A533" s="190" t="s">
        <v>175</v>
      </c>
      <c r="B533" s="209" t="s">
        <v>91</v>
      </c>
      <c r="C533" s="209" t="s">
        <v>57</v>
      </c>
      <c r="D533" s="192">
        <f t="shared" si="224"/>
        <v>600.4</v>
      </c>
      <c r="E533" s="192">
        <v>600.4</v>
      </c>
      <c r="F533" s="192"/>
      <c r="G533" s="192">
        <f t="shared" si="211"/>
        <v>900.4</v>
      </c>
      <c r="H533" s="192">
        <v>900.4</v>
      </c>
      <c r="I533" s="192"/>
      <c r="J533" s="192">
        <f t="shared" si="223"/>
        <v>68.2</v>
      </c>
      <c r="K533" s="192">
        <v>68.2</v>
      </c>
      <c r="L533" s="192"/>
      <c r="M533" s="192">
        <f t="shared" si="215"/>
        <v>7.5744113727232349</v>
      </c>
      <c r="N533" s="192">
        <f t="shared" ref="N533:N559" si="227">SUM(K533/H533*100)</f>
        <v>7.5744113727232349</v>
      </c>
      <c r="O533" s="192"/>
    </row>
    <row r="534" spans="1:15" s="189" customFormat="1" ht="17.25" customHeight="1" outlineLevel="1" x14ac:dyDescent="0.3">
      <c r="A534" s="190" t="s">
        <v>176</v>
      </c>
      <c r="B534" s="209" t="s">
        <v>91</v>
      </c>
      <c r="C534" s="209" t="s">
        <v>57</v>
      </c>
      <c r="D534" s="192">
        <f t="shared" si="224"/>
        <v>200</v>
      </c>
      <c r="E534" s="192">
        <v>200</v>
      </c>
      <c r="F534" s="192"/>
      <c r="G534" s="192">
        <f t="shared" si="211"/>
        <v>500</v>
      </c>
      <c r="H534" s="192">
        <v>500</v>
      </c>
      <c r="I534" s="192"/>
      <c r="J534" s="192">
        <f t="shared" si="223"/>
        <v>199.6</v>
      </c>
      <c r="K534" s="192">
        <v>199.6</v>
      </c>
      <c r="L534" s="192"/>
      <c r="M534" s="192">
        <f t="shared" si="215"/>
        <v>39.92</v>
      </c>
      <c r="N534" s="192">
        <f t="shared" si="227"/>
        <v>39.92</v>
      </c>
      <c r="O534" s="192"/>
    </row>
    <row r="535" spans="1:15" s="189" customFormat="1" ht="17.25" customHeight="1" outlineLevel="1" x14ac:dyDescent="0.3">
      <c r="A535" s="190" t="s">
        <v>41</v>
      </c>
      <c r="B535" s="209" t="s">
        <v>91</v>
      </c>
      <c r="C535" s="209" t="s">
        <v>57</v>
      </c>
      <c r="D535" s="192">
        <f t="shared" si="224"/>
        <v>200</v>
      </c>
      <c r="E535" s="192">
        <v>200</v>
      </c>
      <c r="F535" s="192"/>
      <c r="G535" s="192">
        <f t="shared" si="211"/>
        <v>600</v>
      </c>
      <c r="H535" s="192">
        <v>600</v>
      </c>
      <c r="I535" s="192"/>
      <c r="J535" s="192">
        <f t="shared" si="223"/>
        <v>0</v>
      </c>
      <c r="K535" s="192">
        <v>0</v>
      </c>
      <c r="L535" s="192"/>
      <c r="M535" s="192">
        <f t="shared" si="215"/>
        <v>0</v>
      </c>
      <c r="N535" s="192">
        <f t="shared" si="227"/>
        <v>0</v>
      </c>
      <c r="O535" s="192"/>
    </row>
    <row r="536" spans="1:15" s="203" customFormat="1" ht="16.5" customHeight="1" x14ac:dyDescent="0.3">
      <c r="A536" s="200" t="s">
        <v>755</v>
      </c>
      <c r="B536" s="211"/>
      <c r="C536" s="211"/>
      <c r="D536" s="201">
        <f t="shared" si="224"/>
        <v>17967.399999999998</v>
      </c>
      <c r="E536" s="201">
        <f>E537+E538+E539</f>
        <v>1306.8</v>
      </c>
      <c r="F536" s="201">
        <f>F537+F538+F539</f>
        <v>16660.599999999999</v>
      </c>
      <c r="G536" s="201">
        <f t="shared" si="211"/>
        <v>50420</v>
      </c>
      <c r="H536" s="201">
        <f t="shared" ref="H536:I536" si="228">H537+H538+H539</f>
        <v>24916</v>
      </c>
      <c r="I536" s="201">
        <f t="shared" si="228"/>
        <v>25504</v>
      </c>
      <c r="J536" s="201">
        <f t="shared" si="223"/>
        <v>33784</v>
      </c>
      <c r="K536" s="201">
        <f t="shared" ref="K536:L536" si="229">K537+K538+K539</f>
        <v>18147</v>
      </c>
      <c r="L536" s="201">
        <f t="shared" si="229"/>
        <v>15637</v>
      </c>
      <c r="M536" s="192">
        <f t="shared" si="215"/>
        <v>67.005156683855617</v>
      </c>
      <c r="N536" s="192">
        <f t="shared" si="227"/>
        <v>72.832717932252365</v>
      </c>
      <c r="O536" s="192">
        <f t="shared" si="216"/>
        <v>61.311951066499368</v>
      </c>
    </row>
    <row r="537" spans="1:15" s="189" customFormat="1" ht="18" customHeight="1" x14ac:dyDescent="0.3">
      <c r="A537" s="190" t="s">
        <v>175</v>
      </c>
      <c r="B537" s="209" t="s">
        <v>91</v>
      </c>
      <c r="C537" s="209" t="s">
        <v>57</v>
      </c>
      <c r="D537" s="192">
        <f t="shared" si="224"/>
        <v>12672.800000000001</v>
      </c>
      <c r="E537" s="192">
        <v>1217.2</v>
      </c>
      <c r="F537" s="192">
        <v>11455.6</v>
      </c>
      <c r="G537" s="192">
        <f t="shared" si="211"/>
        <v>36782.9</v>
      </c>
      <c r="H537" s="192">
        <v>18889.900000000001</v>
      </c>
      <c r="I537" s="192">
        <v>17893</v>
      </c>
      <c r="J537" s="192">
        <f t="shared" si="223"/>
        <v>23514.3</v>
      </c>
      <c r="K537" s="192">
        <v>12735.9</v>
      </c>
      <c r="L537" s="192">
        <v>10778.4</v>
      </c>
      <c r="M537" s="192">
        <f t="shared" si="215"/>
        <v>63.927259677730689</v>
      </c>
      <c r="N537" s="192">
        <f t="shared" si="227"/>
        <v>67.421743894885623</v>
      </c>
      <c r="O537" s="192">
        <f t="shared" si="216"/>
        <v>60.238081931481581</v>
      </c>
    </row>
    <row r="538" spans="1:15" s="189" customFormat="1" ht="17.25" customHeight="1" x14ac:dyDescent="0.3">
      <c r="A538" s="190" t="s">
        <v>176</v>
      </c>
      <c r="B538" s="209" t="s">
        <v>91</v>
      </c>
      <c r="C538" s="209" t="s">
        <v>57</v>
      </c>
      <c r="D538" s="192">
        <f t="shared" si="224"/>
        <v>1784.8</v>
      </c>
      <c r="E538" s="192">
        <v>10</v>
      </c>
      <c r="F538" s="192">
        <v>1774.8</v>
      </c>
      <c r="G538" s="192">
        <f t="shared" si="211"/>
        <v>3650.2</v>
      </c>
      <c r="H538" s="192">
        <v>967.5</v>
      </c>
      <c r="I538" s="192">
        <v>2682.7</v>
      </c>
      <c r="J538" s="192">
        <f t="shared" si="223"/>
        <v>2408.4</v>
      </c>
      <c r="K538" s="192">
        <v>863.9</v>
      </c>
      <c r="L538" s="192">
        <v>1544.5</v>
      </c>
      <c r="M538" s="192">
        <f t="shared" si="215"/>
        <v>65.979946304312094</v>
      </c>
      <c r="N538" s="192">
        <f t="shared" si="227"/>
        <v>89.291989664082678</v>
      </c>
      <c r="O538" s="192">
        <f t="shared" si="216"/>
        <v>57.572594773921807</v>
      </c>
    </row>
    <row r="539" spans="1:15" s="189" customFormat="1" ht="17.25" customHeight="1" x14ac:dyDescent="0.3">
      <c r="A539" s="190" t="s">
        <v>41</v>
      </c>
      <c r="B539" s="209" t="s">
        <v>91</v>
      </c>
      <c r="C539" s="209" t="s">
        <v>57</v>
      </c>
      <c r="D539" s="192">
        <f t="shared" si="224"/>
        <v>3509.7999999999997</v>
      </c>
      <c r="E539" s="192">
        <v>79.599999999999994</v>
      </c>
      <c r="F539" s="192">
        <v>3430.2</v>
      </c>
      <c r="G539" s="192">
        <f t="shared" si="211"/>
        <v>9986.9000000000015</v>
      </c>
      <c r="H539" s="192">
        <v>5058.6000000000004</v>
      </c>
      <c r="I539" s="192">
        <v>4928.3</v>
      </c>
      <c r="J539" s="192">
        <f t="shared" si="223"/>
        <v>7861.2999999999993</v>
      </c>
      <c r="K539" s="192">
        <v>4547.2</v>
      </c>
      <c r="L539" s="192">
        <v>3314.1</v>
      </c>
      <c r="M539" s="192">
        <f t="shared" si="215"/>
        <v>78.716118114730278</v>
      </c>
      <c r="N539" s="192">
        <f t="shared" si="227"/>
        <v>89.890483532993301</v>
      </c>
      <c r="O539" s="192">
        <f t="shared" si="216"/>
        <v>67.246312115739698</v>
      </c>
    </row>
    <row r="540" spans="1:15" s="189" customFormat="1" ht="17.25" customHeight="1" x14ac:dyDescent="0.3">
      <c r="A540" s="190" t="s">
        <v>534</v>
      </c>
      <c r="B540" s="209" t="s">
        <v>91</v>
      </c>
      <c r="C540" s="209" t="s">
        <v>57</v>
      </c>
      <c r="D540" s="192"/>
      <c r="E540" s="192"/>
      <c r="F540" s="192"/>
      <c r="G540" s="192">
        <f t="shared" si="211"/>
        <v>5600.5</v>
      </c>
      <c r="H540" s="192">
        <v>5600.5</v>
      </c>
      <c r="I540" s="192"/>
      <c r="J540" s="192">
        <f t="shared" si="223"/>
        <v>5599.6</v>
      </c>
      <c r="K540" s="192">
        <v>5599.6</v>
      </c>
      <c r="L540" s="192"/>
      <c r="M540" s="192">
        <f t="shared" si="215"/>
        <v>99.983930006249437</v>
      </c>
      <c r="N540" s="192">
        <f t="shared" si="227"/>
        <v>99.983930006249437</v>
      </c>
      <c r="O540" s="192"/>
    </row>
    <row r="541" spans="1:15" s="189" customFormat="1" ht="22.5" customHeight="1" x14ac:dyDescent="0.3">
      <c r="A541" s="185" t="s">
        <v>186</v>
      </c>
      <c r="B541" s="210" t="s">
        <v>91</v>
      </c>
      <c r="C541" s="210" t="s">
        <v>59</v>
      </c>
      <c r="D541" s="187">
        <f t="shared" ref="D541:I541" si="230">SUM(D542+D546+D548)</f>
        <v>4567.2999999999993</v>
      </c>
      <c r="E541" s="187">
        <f t="shared" si="230"/>
        <v>1831.3</v>
      </c>
      <c r="F541" s="187">
        <f t="shared" si="230"/>
        <v>2736</v>
      </c>
      <c r="G541" s="187">
        <f t="shared" si="230"/>
        <v>5191.7000000000007</v>
      </c>
      <c r="H541" s="187">
        <f t="shared" si="230"/>
        <v>2319.8000000000002</v>
      </c>
      <c r="I541" s="187">
        <f t="shared" si="230"/>
        <v>2871.9</v>
      </c>
      <c r="J541" s="187">
        <f t="shared" ref="J541:L541" si="231">SUM(J542+J546+J548)</f>
        <v>4113</v>
      </c>
      <c r="K541" s="187">
        <f t="shared" si="231"/>
        <v>1612.1</v>
      </c>
      <c r="L541" s="187">
        <f t="shared" si="231"/>
        <v>2500.8999999999996</v>
      </c>
      <c r="M541" s="187">
        <f t="shared" si="215"/>
        <v>79.222605312325427</v>
      </c>
      <c r="N541" s="197">
        <f t="shared" si="227"/>
        <v>69.493059746529866</v>
      </c>
      <c r="O541" s="187">
        <f t="shared" si="216"/>
        <v>87.081722901215215</v>
      </c>
    </row>
    <row r="542" spans="1:15" s="203" customFormat="1" ht="39.75" customHeight="1" x14ac:dyDescent="0.3">
      <c r="A542" s="200" t="s">
        <v>764</v>
      </c>
      <c r="B542" s="211" t="s">
        <v>91</v>
      </c>
      <c r="C542" s="211" t="s">
        <v>59</v>
      </c>
      <c r="D542" s="201">
        <f>SUM(E542:F542)</f>
        <v>3213.8999999999996</v>
      </c>
      <c r="E542" s="201">
        <f>SUM(E543+E544)</f>
        <v>1831.3</v>
      </c>
      <c r="F542" s="201">
        <f>SUM(F543+F544)</f>
        <v>1382.6</v>
      </c>
      <c r="G542" s="201">
        <f t="shared" si="211"/>
        <v>3349.8</v>
      </c>
      <c r="H542" s="201">
        <f>SUM(H543+H544)</f>
        <v>1831.3</v>
      </c>
      <c r="I542" s="201">
        <f t="shared" ref="I542" si="232">SUM(I543+I544)</f>
        <v>1518.5</v>
      </c>
      <c r="J542" s="201">
        <f t="shared" ref="J542:J544" si="233">SUM(K542:L542)</f>
        <v>2368.3999999999996</v>
      </c>
      <c r="K542" s="201">
        <f>SUM(K543+K544)</f>
        <v>1123.5999999999999</v>
      </c>
      <c r="L542" s="201">
        <f t="shared" ref="L542" si="234">SUM(L543+L544)</f>
        <v>1244.8</v>
      </c>
      <c r="M542" s="202">
        <f t="shared" si="215"/>
        <v>70.702728521105712</v>
      </c>
      <c r="N542" s="192">
        <f t="shared" si="227"/>
        <v>61.355321356413469</v>
      </c>
      <c r="O542" s="202">
        <f t="shared" si="216"/>
        <v>81.975633849193272</v>
      </c>
    </row>
    <row r="543" spans="1:15" s="189" customFormat="1" ht="16.5" customHeight="1" x14ac:dyDescent="0.3">
      <c r="A543" s="190" t="s">
        <v>298</v>
      </c>
      <c r="B543" s="209" t="s">
        <v>91</v>
      </c>
      <c r="C543" s="209" t="s">
        <v>59</v>
      </c>
      <c r="D543" s="192">
        <f>SUM(E543:F543)</f>
        <v>3213.8999999999996</v>
      </c>
      <c r="E543" s="192">
        <v>1831.3</v>
      </c>
      <c r="F543" s="192">
        <v>1382.6</v>
      </c>
      <c r="G543" s="192">
        <f t="shared" si="211"/>
        <v>3349.8</v>
      </c>
      <c r="H543" s="192">
        <v>1831.3</v>
      </c>
      <c r="I543" s="192">
        <v>1518.5</v>
      </c>
      <c r="J543" s="192">
        <f t="shared" si="233"/>
        <v>2368.3999999999996</v>
      </c>
      <c r="K543" s="192">
        <v>1123.5999999999999</v>
      </c>
      <c r="L543" s="192">
        <v>1244.8</v>
      </c>
      <c r="M543" s="202">
        <f t="shared" si="215"/>
        <v>70.702728521105712</v>
      </c>
      <c r="N543" s="192">
        <f t="shared" si="227"/>
        <v>61.355321356413469</v>
      </c>
      <c r="O543" s="202">
        <f t="shared" si="216"/>
        <v>81.975633849193272</v>
      </c>
    </row>
    <row r="544" spans="1:15" s="189" customFormat="1" ht="18" hidden="1" customHeight="1" x14ac:dyDescent="0.3">
      <c r="A544" s="190" t="s">
        <v>299</v>
      </c>
      <c r="B544" s="209" t="s">
        <v>91</v>
      </c>
      <c r="C544" s="209" t="s">
        <v>59</v>
      </c>
      <c r="D544" s="192">
        <f>SUM(E544:F544)</f>
        <v>0</v>
      </c>
      <c r="E544" s="192"/>
      <c r="F544" s="192"/>
      <c r="G544" s="192">
        <f t="shared" si="211"/>
        <v>0</v>
      </c>
      <c r="H544" s="192"/>
      <c r="I544" s="192"/>
      <c r="J544" s="192">
        <f t="shared" si="233"/>
        <v>0</v>
      </c>
      <c r="K544" s="192"/>
      <c r="L544" s="192"/>
      <c r="M544" s="202" t="e">
        <f t="shared" si="215"/>
        <v>#DIV/0!</v>
      </c>
      <c r="N544" s="192" t="e">
        <f t="shared" si="227"/>
        <v>#DIV/0!</v>
      </c>
      <c r="O544" s="202" t="e">
        <f t="shared" si="216"/>
        <v>#DIV/0!</v>
      </c>
    </row>
    <row r="545" spans="1:15" s="189" customFormat="1" ht="39" hidden="1" customHeight="1" x14ac:dyDescent="0.3">
      <c r="A545" s="190" t="s">
        <v>317</v>
      </c>
      <c r="B545" s="209" t="s">
        <v>91</v>
      </c>
      <c r="C545" s="209" t="s">
        <v>59</v>
      </c>
      <c r="D545" s="192"/>
      <c r="E545" s="192"/>
      <c r="F545" s="192"/>
      <c r="G545" s="192"/>
      <c r="H545" s="192"/>
      <c r="I545" s="192"/>
      <c r="J545" s="192"/>
      <c r="K545" s="192"/>
      <c r="L545" s="192"/>
      <c r="M545" s="202" t="e">
        <f t="shared" si="215"/>
        <v>#DIV/0!</v>
      </c>
      <c r="N545" s="192" t="e">
        <f t="shared" si="227"/>
        <v>#DIV/0!</v>
      </c>
      <c r="O545" s="202" t="e">
        <f t="shared" si="216"/>
        <v>#DIV/0!</v>
      </c>
    </row>
    <row r="546" spans="1:15" s="189" customFormat="1" ht="56.25" hidden="1" x14ac:dyDescent="0.3">
      <c r="A546" s="190" t="s">
        <v>1039</v>
      </c>
      <c r="B546" s="209" t="s">
        <v>91</v>
      </c>
      <c r="C546" s="209" t="s">
        <v>59</v>
      </c>
      <c r="D546" s="192">
        <f t="shared" ref="D546:D575" si="235">SUM(E546:F546)</f>
        <v>0</v>
      </c>
      <c r="E546" s="192">
        <f>SUM(E547)</f>
        <v>0</v>
      </c>
      <c r="F546" s="192">
        <f>SUM(F547)</f>
        <v>0</v>
      </c>
      <c r="G546" s="192">
        <f t="shared" si="211"/>
        <v>0</v>
      </c>
      <c r="H546" s="192">
        <f>SUM(H547)</f>
        <v>0</v>
      </c>
      <c r="I546" s="192">
        <f>SUM(I547)</f>
        <v>0</v>
      </c>
      <c r="J546" s="192">
        <f t="shared" ref="J546:J557" si="236">SUM(K546:L546)</f>
        <v>0</v>
      </c>
      <c r="K546" s="192">
        <f>SUM(K547)</f>
        <v>0</v>
      </c>
      <c r="L546" s="192">
        <f>SUM(L547)</f>
        <v>0</v>
      </c>
      <c r="M546" s="202" t="e">
        <f t="shared" si="215"/>
        <v>#DIV/0!</v>
      </c>
      <c r="N546" s="192" t="e">
        <f t="shared" si="227"/>
        <v>#DIV/0!</v>
      </c>
      <c r="O546" s="202" t="e">
        <f t="shared" si="216"/>
        <v>#DIV/0!</v>
      </c>
    </row>
    <row r="547" spans="1:15" s="189" customFormat="1" ht="13.5" hidden="1" customHeight="1" x14ac:dyDescent="0.3">
      <c r="A547" s="190" t="s">
        <v>2</v>
      </c>
      <c r="B547" s="209" t="s">
        <v>91</v>
      </c>
      <c r="C547" s="209" t="s">
        <v>59</v>
      </c>
      <c r="D547" s="192">
        <f t="shared" si="235"/>
        <v>0</v>
      </c>
      <c r="E547" s="192"/>
      <c r="F547" s="192"/>
      <c r="G547" s="192">
        <f t="shared" si="211"/>
        <v>0</v>
      </c>
      <c r="H547" s="192"/>
      <c r="I547" s="192"/>
      <c r="J547" s="192">
        <f t="shared" si="236"/>
        <v>0</v>
      </c>
      <c r="K547" s="192"/>
      <c r="L547" s="192"/>
      <c r="M547" s="202" t="e">
        <f t="shared" si="215"/>
        <v>#DIV/0!</v>
      </c>
      <c r="N547" s="192" t="e">
        <f t="shared" si="227"/>
        <v>#DIV/0!</v>
      </c>
      <c r="O547" s="202" t="e">
        <f t="shared" si="216"/>
        <v>#DIV/0!</v>
      </c>
    </row>
    <row r="548" spans="1:15" s="203" customFormat="1" ht="24" customHeight="1" x14ac:dyDescent="0.3">
      <c r="A548" s="200" t="s">
        <v>755</v>
      </c>
      <c r="B548" s="211"/>
      <c r="C548" s="211"/>
      <c r="D548" s="201">
        <f t="shared" si="235"/>
        <v>1353.4</v>
      </c>
      <c r="E548" s="201">
        <f>E549</f>
        <v>0</v>
      </c>
      <c r="F548" s="201">
        <f>F549</f>
        <v>1353.4</v>
      </c>
      <c r="G548" s="201">
        <f t="shared" si="211"/>
        <v>1841.9</v>
      </c>
      <c r="H548" s="201">
        <f>H549</f>
        <v>488.5</v>
      </c>
      <c r="I548" s="201">
        <f t="shared" ref="I548" si="237">I549</f>
        <v>1353.4</v>
      </c>
      <c r="J548" s="201">
        <f t="shared" si="236"/>
        <v>1744.6</v>
      </c>
      <c r="K548" s="201">
        <f>K549</f>
        <v>488.5</v>
      </c>
      <c r="L548" s="201">
        <f t="shared" ref="L548" si="238">L549</f>
        <v>1256.0999999999999</v>
      </c>
      <c r="M548" s="202">
        <f t="shared" si="215"/>
        <v>94.717411368695366</v>
      </c>
      <c r="N548" s="192">
        <f t="shared" si="227"/>
        <v>100</v>
      </c>
      <c r="O548" s="202">
        <f t="shared" si="216"/>
        <v>92.810698980345791</v>
      </c>
    </row>
    <row r="549" spans="1:15" s="189" customFormat="1" ht="25.5" customHeight="1" x14ac:dyDescent="0.3">
      <c r="A549" s="190" t="s">
        <v>298</v>
      </c>
      <c r="B549" s="209" t="s">
        <v>91</v>
      </c>
      <c r="C549" s="209" t="s">
        <v>59</v>
      </c>
      <c r="D549" s="192">
        <f t="shared" si="235"/>
        <v>1353.4</v>
      </c>
      <c r="E549" s="192"/>
      <c r="F549" s="192">
        <v>1353.4</v>
      </c>
      <c r="G549" s="192">
        <f t="shared" si="211"/>
        <v>1841.9</v>
      </c>
      <c r="H549" s="192">
        <v>488.5</v>
      </c>
      <c r="I549" s="192">
        <v>1353.4</v>
      </c>
      <c r="J549" s="192">
        <f t="shared" si="236"/>
        <v>1744.6</v>
      </c>
      <c r="K549" s="192">
        <v>488.5</v>
      </c>
      <c r="L549" s="192">
        <v>1256.0999999999999</v>
      </c>
      <c r="M549" s="202">
        <f t="shared" si="215"/>
        <v>94.717411368695366</v>
      </c>
      <c r="N549" s="192">
        <f t="shared" si="227"/>
        <v>100</v>
      </c>
      <c r="O549" s="202">
        <f t="shared" si="216"/>
        <v>92.810698980345791</v>
      </c>
    </row>
    <row r="550" spans="1:15" s="189" customFormat="1" ht="21.75" customHeight="1" x14ac:dyDescent="0.3">
      <c r="A550" s="185" t="s">
        <v>187</v>
      </c>
      <c r="B550" s="210" t="s">
        <v>91</v>
      </c>
      <c r="C550" s="210" t="s">
        <v>63</v>
      </c>
      <c r="D550" s="187">
        <f t="shared" si="235"/>
        <v>5522.4</v>
      </c>
      <c r="E550" s="187">
        <f>SUM(E551+E554)</f>
        <v>0</v>
      </c>
      <c r="F550" s="187">
        <f>SUM(F551+F554)</f>
        <v>5522.4</v>
      </c>
      <c r="G550" s="187">
        <f t="shared" si="211"/>
        <v>5522.4</v>
      </c>
      <c r="H550" s="187">
        <f t="shared" ref="H550:I550" si="239">SUM(H551+H554)</f>
        <v>0</v>
      </c>
      <c r="I550" s="187">
        <f t="shared" si="239"/>
        <v>5522.4</v>
      </c>
      <c r="J550" s="187">
        <f t="shared" si="236"/>
        <v>3624.4</v>
      </c>
      <c r="K550" s="187">
        <f t="shared" ref="K550:L550" si="240">SUM(K551+K554)</f>
        <v>0</v>
      </c>
      <c r="L550" s="187">
        <f t="shared" si="240"/>
        <v>3624.4</v>
      </c>
      <c r="M550" s="187">
        <f t="shared" si="215"/>
        <v>65.630885122410547</v>
      </c>
      <c r="N550" s="197"/>
      <c r="O550" s="187">
        <f t="shared" si="216"/>
        <v>65.630885122410547</v>
      </c>
    </row>
    <row r="551" spans="1:15" s="203" customFormat="1" ht="37.5" x14ac:dyDescent="0.3">
      <c r="A551" s="200" t="s">
        <v>300</v>
      </c>
      <c r="B551" s="211" t="s">
        <v>91</v>
      </c>
      <c r="C551" s="211" t="s">
        <v>63</v>
      </c>
      <c r="D551" s="201">
        <f t="shared" si="235"/>
        <v>4526</v>
      </c>
      <c r="E551" s="201">
        <f>SUM(E552:E553)</f>
        <v>0</v>
      </c>
      <c r="F551" s="201">
        <f>SUM(F552:F553)</f>
        <v>4526</v>
      </c>
      <c r="G551" s="201">
        <f t="shared" si="211"/>
        <v>4526</v>
      </c>
      <c r="H551" s="201">
        <f>SUM(H552:H553)</f>
        <v>0</v>
      </c>
      <c r="I551" s="201">
        <f>SUM(I552:I553)</f>
        <v>4526</v>
      </c>
      <c r="J551" s="201">
        <f t="shared" si="236"/>
        <v>3624.4</v>
      </c>
      <c r="K551" s="201">
        <f>SUM(K552:K553)</f>
        <v>0</v>
      </c>
      <c r="L551" s="201">
        <f>SUM(L552:L553)</f>
        <v>3624.4</v>
      </c>
      <c r="M551" s="202">
        <f t="shared" si="215"/>
        <v>80.079540433053481</v>
      </c>
      <c r="N551" s="192"/>
      <c r="O551" s="202">
        <f t="shared" si="216"/>
        <v>80.079540433053481</v>
      </c>
    </row>
    <row r="552" spans="1:15" s="189" customFormat="1" ht="17.25" customHeight="1" x14ac:dyDescent="0.3">
      <c r="A552" s="190" t="s">
        <v>177</v>
      </c>
      <c r="B552" s="209" t="s">
        <v>91</v>
      </c>
      <c r="C552" s="209" t="s">
        <v>63</v>
      </c>
      <c r="D552" s="192">
        <f t="shared" si="235"/>
        <v>3524</v>
      </c>
      <c r="E552" s="192"/>
      <c r="F552" s="192">
        <v>3524</v>
      </c>
      <c r="G552" s="192">
        <f t="shared" si="211"/>
        <v>3524</v>
      </c>
      <c r="H552" s="192"/>
      <c r="I552" s="192">
        <v>3524</v>
      </c>
      <c r="J552" s="192">
        <f t="shared" si="236"/>
        <v>2944.3</v>
      </c>
      <c r="K552" s="192"/>
      <c r="L552" s="192">
        <v>2944.3</v>
      </c>
      <c r="M552" s="202">
        <f t="shared" si="215"/>
        <v>83.549943246311017</v>
      </c>
      <c r="N552" s="192"/>
      <c r="O552" s="202">
        <f t="shared" si="216"/>
        <v>83.549943246311017</v>
      </c>
    </row>
    <row r="553" spans="1:15" s="189" customFormat="1" ht="17.25" customHeight="1" x14ac:dyDescent="0.3">
      <c r="A553" s="190" t="s">
        <v>178</v>
      </c>
      <c r="B553" s="209" t="s">
        <v>91</v>
      </c>
      <c r="C553" s="209" t="s">
        <v>63</v>
      </c>
      <c r="D553" s="192">
        <f t="shared" si="235"/>
        <v>1002</v>
      </c>
      <c r="E553" s="192"/>
      <c r="F553" s="192">
        <v>1002</v>
      </c>
      <c r="G553" s="192">
        <f t="shared" si="211"/>
        <v>1002</v>
      </c>
      <c r="H553" s="192"/>
      <c r="I553" s="192">
        <v>1002</v>
      </c>
      <c r="J553" s="192">
        <f t="shared" si="236"/>
        <v>680.1</v>
      </c>
      <c r="K553" s="192"/>
      <c r="L553" s="192">
        <v>680.1</v>
      </c>
      <c r="M553" s="202">
        <f t="shared" si="215"/>
        <v>67.874251497005986</v>
      </c>
      <c r="N553" s="192"/>
      <c r="O553" s="202">
        <f t="shared" si="216"/>
        <v>67.874251497005986</v>
      </c>
    </row>
    <row r="554" spans="1:15" s="203" customFormat="1" ht="36" customHeight="1" x14ac:dyDescent="0.3">
      <c r="A554" s="200" t="s">
        <v>301</v>
      </c>
      <c r="B554" s="211" t="s">
        <v>91</v>
      </c>
      <c r="C554" s="211" t="s">
        <v>63</v>
      </c>
      <c r="D554" s="201">
        <f t="shared" si="235"/>
        <v>996.4</v>
      </c>
      <c r="E554" s="201">
        <f>SUM(E555:E556)</f>
        <v>0</v>
      </c>
      <c r="F554" s="201">
        <f>SUM(F555:F556)</f>
        <v>996.4</v>
      </c>
      <c r="G554" s="201">
        <f t="shared" si="211"/>
        <v>996.4</v>
      </c>
      <c r="H554" s="201">
        <f>SUM(H555:H556)</f>
        <v>0</v>
      </c>
      <c r="I554" s="201">
        <f t="shared" ref="I554" si="241">SUM(I555:I556)</f>
        <v>996.4</v>
      </c>
      <c r="J554" s="201">
        <f t="shared" si="236"/>
        <v>0</v>
      </c>
      <c r="K554" s="201">
        <f>SUM(K555:K556)</f>
        <v>0</v>
      </c>
      <c r="L554" s="201">
        <f t="shared" ref="L554" si="242">SUM(L555:L556)</f>
        <v>0</v>
      </c>
      <c r="M554" s="202">
        <f t="shared" si="215"/>
        <v>0</v>
      </c>
      <c r="N554" s="192"/>
      <c r="O554" s="202">
        <f t="shared" si="216"/>
        <v>0</v>
      </c>
    </row>
    <row r="555" spans="1:15" s="189" customFormat="1" ht="20.25" customHeight="1" x14ac:dyDescent="0.3">
      <c r="A555" s="190" t="s">
        <v>177</v>
      </c>
      <c r="B555" s="209" t="s">
        <v>91</v>
      </c>
      <c r="C555" s="209" t="s">
        <v>63</v>
      </c>
      <c r="D555" s="192">
        <f t="shared" si="235"/>
        <v>773.5</v>
      </c>
      <c r="E555" s="192"/>
      <c r="F555" s="192">
        <v>773.5</v>
      </c>
      <c r="G555" s="192">
        <f t="shared" si="211"/>
        <v>773.5</v>
      </c>
      <c r="H555" s="192"/>
      <c r="I555" s="192">
        <v>773.5</v>
      </c>
      <c r="J555" s="192">
        <f t="shared" si="236"/>
        <v>0</v>
      </c>
      <c r="K555" s="192"/>
      <c r="L555" s="192">
        <v>0</v>
      </c>
      <c r="M555" s="202">
        <f t="shared" si="215"/>
        <v>0</v>
      </c>
      <c r="N555" s="192"/>
      <c r="O555" s="202">
        <f t="shared" si="216"/>
        <v>0</v>
      </c>
    </row>
    <row r="556" spans="1:15" s="189" customFormat="1" ht="18.75" customHeight="1" x14ac:dyDescent="0.3">
      <c r="A556" s="190" t="s">
        <v>178</v>
      </c>
      <c r="B556" s="209" t="s">
        <v>91</v>
      </c>
      <c r="C556" s="209" t="s">
        <v>63</v>
      </c>
      <c r="D556" s="192">
        <f t="shared" si="235"/>
        <v>222.9</v>
      </c>
      <c r="E556" s="192"/>
      <c r="F556" s="192">
        <v>222.9</v>
      </c>
      <c r="G556" s="192">
        <f t="shared" si="211"/>
        <v>222.9</v>
      </c>
      <c r="H556" s="192"/>
      <c r="I556" s="192">
        <v>222.9</v>
      </c>
      <c r="J556" s="192">
        <f t="shared" si="236"/>
        <v>0</v>
      </c>
      <c r="K556" s="192"/>
      <c r="L556" s="192">
        <v>0</v>
      </c>
      <c r="M556" s="202">
        <f t="shared" si="215"/>
        <v>0</v>
      </c>
      <c r="N556" s="192"/>
      <c r="O556" s="202">
        <f t="shared" si="216"/>
        <v>0</v>
      </c>
    </row>
    <row r="557" spans="1:15" s="193" customFormat="1" ht="18.75" x14ac:dyDescent="0.3">
      <c r="A557" s="185" t="s">
        <v>188</v>
      </c>
      <c r="B557" s="210" t="s">
        <v>91</v>
      </c>
      <c r="C557" s="210" t="s">
        <v>91</v>
      </c>
      <c r="D557" s="187">
        <f t="shared" si="235"/>
        <v>91901</v>
      </c>
      <c r="E557" s="187">
        <f>SUM(E558)</f>
        <v>4415</v>
      </c>
      <c r="F557" s="187">
        <f>SUM(F558+F560)</f>
        <v>87486</v>
      </c>
      <c r="G557" s="187">
        <f t="shared" si="211"/>
        <v>108132.40000000001</v>
      </c>
      <c r="H557" s="187">
        <f>SUM(H558:H560)</f>
        <v>8894.6</v>
      </c>
      <c r="I557" s="187">
        <f t="shared" ref="I557" si="243">SUM(I558:I560)</f>
        <v>99237.8</v>
      </c>
      <c r="J557" s="187">
        <f t="shared" si="236"/>
        <v>45569.1</v>
      </c>
      <c r="K557" s="187">
        <f>SUM(K558:K560)</f>
        <v>0</v>
      </c>
      <c r="L557" s="187">
        <f t="shared" ref="L557" si="244">SUM(L558:L560)</f>
        <v>45569.1</v>
      </c>
      <c r="M557" s="187">
        <f t="shared" si="215"/>
        <v>42.141948204238503</v>
      </c>
      <c r="N557" s="197">
        <f t="shared" si="227"/>
        <v>0</v>
      </c>
      <c r="O557" s="187">
        <f t="shared" si="216"/>
        <v>45.919095344717434</v>
      </c>
    </row>
    <row r="558" spans="1:15" s="189" customFormat="1" ht="42" customHeight="1" x14ac:dyDescent="0.3">
      <c r="A558" s="190" t="s">
        <v>302</v>
      </c>
      <c r="B558" s="209" t="s">
        <v>91</v>
      </c>
      <c r="C558" s="209" t="s">
        <v>91</v>
      </c>
      <c r="D558" s="192">
        <f t="shared" si="235"/>
        <v>88300</v>
      </c>
      <c r="E558" s="192">
        <v>4415</v>
      </c>
      <c r="F558" s="192">
        <v>83885</v>
      </c>
      <c r="G558" s="192">
        <f>SUM(H558:I558)</f>
        <v>100051.8</v>
      </c>
      <c r="H558" s="192">
        <v>4415</v>
      </c>
      <c r="I558" s="192">
        <v>95636.800000000003</v>
      </c>
      <c r="J558" s="192">
        <f>SUM(K558:L558)</f>
        <v>42970.2</v>
      </c>
      <c r="K558" s="192"/>
      <c r="L558" s="192">
        <v>42970.2</v>
      </c>
      <c r="M558" s="202">
        <f t="shared" si="215"/>
        <v>42.947952960366528</v>
      </c>
      <c r="N558" s="192">
        <f t="shared" si="227"/>
        <v>0</v>
      </c>
      <c r="O558" s="202">
        <f t="shared" si="216"/>
        <v>44.930612483897406</v>
      </c>
    </row>
    <row r="559" spans="1:15" s="189" customFormat="1" ht="57" customHeight="1" x14ac:dyDescent="0.3">
      <c r="A559" s="190" t="s">
        <v>671</v>
      </c>
      <c r="B559" s="209" t="s">
        <v>91</v>
      </c>
      <c r="C559" s="209" t="s">
        <v>91</v>
      </c>
      <c r="D559" s="192"/>
      <c r="E559" s="192"/>
      <c r="F559" s="192"/>
      <c r="G559" s="192">
        <f>SUM(H559:I559)</f>
        <v>4479.6000000000004</v>
      </c>
      <c r="H559" s="192">
        <v>4479.6000000000004</v>
      </c>
      <c r="I559" s="192"/>
      <c r="J559" s="192">
        <f>SUM(K559:L559)</f>
        <v>0</v>
      </c>
      <c r="K559" s="192"/>
      <c r="L559" s="192"/>
      <c r="M559" s="202">
        <f t="shared" si="215"/>
        <v>0</v>
      </c>
      <c r="N559" s="192">
        <f t="shared" si="227"/>
        <v>0</v>
      </c>
      <c r="O559" s="202"/>
    </row>
    <row r="560" spans="1:15" s="189" customFormat="1" ht="17.25" customHeight="1" x14ac:dyDescent="0.3">
      <c r="A560" s="190" t="s">
        <v>11</v>
      </c>
      <c r="B560" s="209" t="s">
        <v>91</v>
      </c>
      <c r="C560" s="209" t="s">
        <v>91</v>
      </c>
      <c r="D560" s="192">
        <f t="shared" si="235"/>
        <v>3601</v>
      </c>
      <c r="E560" s="192"/>
      <c r="F560" s="192">
        <v>3601</v>
      </c>
      <c r="G560" s="192">
        <f t="shared" si="211"/>
        <v>3601</v>
      </c>
      <c r="H560" s="192"/>
      <c r="I560" s="192">
        <v>3601</v>
      </c>
      <c r="J560" s="192">
        <f t="shared" ref="J560:J570" si="245">SUM(K560:L560)</f>
        <v>2598.9</v>
      </c>
      <c r="K560" s="192"/>
      <c r="L560" s="192">
        <v>2598.9</v>
      </c>
      <c r="M560" s="192">
        <f t="shared" ref="M560" si="246">SUM(J560/G560*100)</f>
        <v>72.171618994723687</v>
      </c>
      <c r="N560" s="192"/>
      <c r="O560" s="192">
        <f t="shared" ref="O560" si="247">SUM(L560*100)/I560</f>
        <v>72.171618994723687</v>
      </c>
    </row>
    <row r="561" spans="1:15" s="184" customFormat="1" ht="17.25" customHeight="1" x14ac:dyDescent="0.3">
      <c r="A561" s="180" t="s">
        <v>189</v>
      </c>
      <c r="B561" s="216" t="s">
        <v>115</v>
      </c>
      <c r="C561" s="216" t="s">
        <v>58</v>
      </c>
      <c r="D561" s="182">
        <f t="shared" si="235"/>
        <v>137602.5</v>
      </c>
      <c r="E561" s="182">
        <f>SUM(E562+E563+E564+E593+E599)</f>
        <v>4000</v>
      </c>
      <c r="F561" s="182">
        <f>SUM(F562+F563+F564+F593+F599)</f>
        <v>133602.5</v>
      </c>
      <c r="G561" s="182">
        <f t="shared" si="211"/>
        <v>171484.9</v>
      </c>
      <c r="H561" s="182">
        <f>SUM(H562+H563+H564+H593+H599)</f>
        <v>6582.9000000000005</v>
      </c>
      <c r="I561" s="182">
        <f t="shared" ref="I561" si="248">SUM(I562+I563+I564+I593+I599)</f>
        <v>164902</v>
      </c>
      <c r="J561" s="182">
        <f t="shared" si="245"/>
        <v>105057.70000000001</v>
      </c>
      <c r="K561" s="182">
        <f>SUM(K562+K563+K564+K593+K599)</f>
        <v>4632.6000000000004</v>
      </c>
      <c r="L561" s="182">
        <f t="shared" ref="L561" si="249">SUM(L562+L563+L564+L593+L599)</f>
        <v>100425.1</v>
      </c>
      <c r="M561" s="182">
        <f t="shared" ref="M561:M567" si="250">SUM(J561/G561*100)</f>
        <v>61.263528159039083</v>
      </c>
      <c r="N561" s="182">
        <f t="shared" ref="N561:N567" si="251">SUM(K561/H561*100)</f>
        <v>70.373239757553662</v>
      </c>
      <c r="O561" s="182">
        <f t="shared" ref="O561" si="252">SUM(L561*100)/I561</f>
        <v>60.899867800269249</v>
      </c>
    </row>
    <row r="562" spans="1:15" s="193" customFormat="1" ht="35.25" customHeight="1" x14ac:dyDescent="0.3">
      <c r="A562" s="185" t="s">
        <v>787</v>
      </c>
      <c r="B562" s="186" t="s">
        <v>115</v>
      </c>
      <c r="C562" s="186" t="s">
        <v>57</v>
      </c>
      <c r="D562" s="187">
        <f t="shared" si="235"/>
        <v>4000</v>
      </c>
      <c r="E562" s="187">
        <v>4000</v>
      </c>
      <c r="F562" s="187"/>
      <c r="G562" s="187">
        <f t="shared" si="211"/>
        <v>5718.6</v>
      </c>
      <c r="H562" s="187">
        <v>5718.6</v>
      </c>
      <c r="I562" s="187"/>
      <c r="J562" s="187">
        <f t="shared" si="245"/>
        <v>3973.6</v>
      </c>
      <c r="K562" s="187">
        <v>3973.6</v>
      </c>
      <c r="L562" s="187"/>
      <c r="M562" s="197">
        <f t="shared" si="250"/>
        <v>69.485538418494031</v>
      </c>
      <c r="N562" s="197">
        <f t="shared" si="251"/>
        <v>69.485538418494031</v>
      </c>
      <c r="O562" s="197">
        <v>0</v>
      </c>
    </row>
    <row r="563" spans="1:15" s="189" customFormat="1" ht="37.5" hidden="1" x14ac:dyDescent="0.3">
      <c r="A563" s="223" t="s">
        <v>303</v>
      </c>
      <c r="B563" s="224" t="s">
        <v>115</v>
      </c>
      <c r="C563" s="224" t="s">
        <v>59</v>
      </c>
      <c r="D563" s="197">
        <f t="shared" si="235"/>
        <v>0</v>
      </c>
      <c r="E563" s="197"/>
      <c r="F563" s="197"/>
      <c r="G563" s="197">
        <f t="shared" si="211"/>
        <v>0</v>
      </c>
      <c r="H563" s="197"/>
      <c r="I563" s="197"/>
      <c r="J563" s="197">
        <f t="shared" si="245"/>
        <v>0</v>
      </c>
      <c r="K563" s="197"/>
      <c r="L563" s="197"/>
      <c r="M563" s="197" t="e">
        <f t="shared" si="250"/>
        <v>#DIV/0!</v>
      </c>
      <c r="N563" s="197" t="e">
        <f t="shared" si="251"/>
        <v>#DIV/0!</v>
      </c>
      <c r="O563" s="197">
        <v>0</v>
      </c>
    </row>
    <row r="564" spans="1:15" s="189" customFormat="1" ht="18" customHeight="1" x14ac:dyDescent="0.3">
      <c r="A564" s="185" t="s">
        <v>190</v>
      </c>
      <c r="B564" s="186" t="s">
        <v>115</v>
      </c>
      <c r="C564" s="186" t="s">
        <v>61</v>
      </c>
      <c r="D564" s="187">
        <f t="shared" si="235"/>
        <v>32759.3</v>
      </c>
      <c r="E564" s="187">
        <f>SUM(E565+E566+E568+E570+E575+E576+E583+E584)</f>
        <v>0</v>
      </c>
      <c r="F564" s="187">
        <f>SUM(F565+F566+F568+F569+F570+F575+F576+F583+F584)</f>
        <v>32759.3</v>
      </c>
      <c r="G564" s="187">
        <f t="shared" si="211"/>
        <v>42311.4</v>
      </c>
      <c r="H564" s="187">
        <f t="shared" ref="H564:I564" si="253">SUM(H565+H566+H567+H568+H569+H570+H571+H575+H576+H583+H584)</f>
        <v>864.3</v>
      </c>
      <c r="I564" s="187">
        <f t="shared" si="253"/>
        <v>41447.1</v>
      </c>
      <c r="J564" s="187">
        <f t="shared" si="245"/>
        <v>20936.7</v>
      </c>
      <c r="K564" s="187">
        <f t="shared" ref="K564:L564" si="254">SUM(K565+K566+K567+K568+K569+K570+K571+K575+K576+K583+K584)</f>
        <v>659</v>
      </c>
      <c r="L564" s="187">
        <f t="shared" si="254"/>
        <v>20277.7</v>
      </c>
      <c r="M564" s="187">
        <f t="shared" si="250"/>
        <v>49.482408996157062</v>
      </c>
      <c r="N564" s="187">
        <f t="shared" si="251"/>
        <v>76.246673608700689</v>
      </c>
      <c r="O564" s="187">
        <f t="shared" ref="O564:O566" si="255">SUM(L564*100)/I564</f>
        <v>48.924291446204926</v>
      </c>
    </row>
    <row r="565" spans="1:15" s="189" customFormat="1" ht="1.5" hidden="1" customHeight="1" x14ac:dyDescent="0.3">
      <c r="A565" s="190" t="s">
        <v>191</v>
      </c>
      <c r="B565" s="191" t="s">
        <v>115</v>
      </c>
      <c r="C565" s="191" t="s">
        <v>61</v>
      </c>
      <c r="D565" s="192">
        <f t="shared" si="235"/>
        <v>0</v>
      </c>
      <c r="E565" s="192"/>
      <c r="F565" s="192"/>
      <c r="G565" s="192">
        <f t="shared" si="211"/>
        <v>0</v>
      </c>
      <c r="H565" s="192"/>
      <c r="I565" s="192"/>
      <c r="J565" s="192">
        <f t="shared" si="245"/>
        <v>0</v>
      </c>
      <c r="K565" s="192"/>
      <c r="L565" s="192"/>
      <c r="M565" s="192" t="e">
        <f t="shared" si="250"/>
        <v>#DIV/0!</v>
      </c>
      <c r="N565" s="192" t="e">
        <f t="shared" si="251"/>
        <v>#DIV/0!</v>
      </c>
      <c r="O565" s="192" t="e">
        <f t="shared" si="255"/>
        <v>#DIV/0!</v>
      </c>
    </row>
    <row r="566" spans="1:15" s="189" customFormat="1" ht="37.5" hidden="1" x14ac:dyDescent="0.3">
      <c r="A566" s="190" t="s">
        <v>192</v>
      </c>
      <c r="B566" s="191" t="s">
        <v>115</v>
      </c>
      <c r="C566" s="191" t="s">
        <v>61</v>
      </c>
      <c r="D566" s="192">
        <f t="shared" si="235"/>
        <v>0</v>
      </c>
      <c r="E566" s="192"/>
      <c r="F566" s="192"/>
      <c r="G566" s="192">
        <f t="shared" si="211"/>
        <v>0</v>
      </c>
      <c r="H566" s="192"/>
      <c r="I566" s="192"/>
      <c r="J566" s="192">
        <f t="shared" si="245"/>
        <v>0</v>
      </c>
      <c r="K566" s="192"/>
      <c r="L566" s="192"/>
      <c r="M566" s="192" t="e">
        <f t="shared" si="250"/>
        <v>#DIV/0!</v>
      </c>
      <c r="N566" s="192" t="e">
        <f t="shared" si="251"/>
        <v>#DIV/0!</v>
      </c>
      <c r="O566" s="192" t="e">
        <f t="shared" si="255"/>
        <v>#DIV/0!</v>
      </c>
    </row>
    <row r="567" spans="1:15" s="189" customFormat="1" ht="18.75" x14ac:dyDescent="0.3">
      <c r="A567" s="190" t="s">
        <v>640</v>
      </c>
      <c r="B567" s="191" t="s">
        <v>115</v>
      </c>
      <c r="C567" s="191" t="s">
        <v>61</v>
      </c>
      <c r="D567" s="192"/>
      <c r="E567" s="192"/>
      <c r="F567" s="192"/>
      <c r="G567" s="192">
        <f t="shared" si="211"/>
        <v>659</v>
      </c>
      <c r="H567" s="192">
        <v>659</v>
      </c>
      <c r="I567" s="192"/>
      <c r="J567" s="192">
        <f t="shared" si="245"/>
        <v>659</v>
      </c>
      <c r="K567" s="192">
        <v>659</v>
      </c>
      <c r="L567" s="192"/>
      <c r="M567" s="192">
        <f t="shared" si="250"/>
        <v>100</v>
      </c>
      <c r="N567" s="192">
        <f t="shared" si="251"/>
        <v>100</v>
      </c>
      <c r="O567" s="192"/>
    </row>
    <row r="568" spans="1:15" s="189" customFormat="1" ht="56.25" x14ac:dyDescent="0.3">
      <c r="A568" s="190" t="s">
        <v>304</v>
      </c>
      <c r="B568" s="191" t="s">
        <v>115</v>
      </c>
      <c r="C568" s="191" t="s">
        <v>61</v>
      </c>
      <c r="D568" s="192">
        <f t="shared" si="235"/>
        <v>657</v>
      </c>
      <c r="E568" s="192"/>
      <c r="F568" s="192">
        <v>657</v>
      </c>
      <c r="G568" s="192">
        <f t="shared" si="211"/>
        <v>5444.1</v>
      </c>
      <c r="H568" s="192"/>
      <c r="I568" s="192">
        <v>5444.1</v>
      </c>
      <c r="J568" s="192">
        <f t="shared" si="245"/>
        <v>5444.1</v>
      </c>
      <c r="K568" s="192"/>
      <c r="L568" s="192">
        <v>5444.1</v>
      </c>
      <c r="M568" s="192">
        <f t="shared" ref="M568:M569" si="256">SUM(J568/G568*100)</f>
        <v>100</v>
      </c>
      <c r="N568" s="192"/>
      <c r="O568" s="192">
        <f>SUM(L568*100)/I568</f>
        <v>100</v>
      </c>
    </row>
    <row r="569" spans="1:15" s="189" customFormat="1" ht="60.75" customHeight="1" x14ac:dyDescent="0.3">
      <c r="A569" s="190" t="s">
        <v>3</v>
      </c>
      <c r="B569" s="191" t="s">
        <v>115</v>
      </c>
      <c r="C569" s="191" t="s">
        <v>61</v>
      </c>
      <c r="D569" s="192">
        <f t="shared" si="235"/>
        <v>803</v>
      </c>
      <c r="E569" s="192"/>
      <c r="F569" s="192">
        <v>803</v>
      </c>
      <c r="G569" s="192">
        <f t="shared" si="211"/>
        <v>803</v>
      </c>
      <c r="H569" s="192"/>
      <c r="I569" s="192">
        <v>803</v>
      </c>
      <c r="J569" s="192">
        <f t="shared" si="245"/>
        <v>0</v>
      </c>
      <c r="K569" s="192"/>
      <c r="L569" s="192">
        <v>0</v>
      </c>
      <c r="M569" s="192">
        <f t="shared" si="256"/>
        <v>0</v>
      </c>
      <c r="N569" s="192"/>
      <c r="O569" s="192">
        <f t="shared" ref="O569" si="257">SUM(L569/I569*100)</f>
        <v>0</v>
      </c>
    </row>
    <row r="570" spans="1:15" s="189" customFormat="1" ht="56.25" hidden="1" x14ac:dyDescent="0.3">
      <c r="A570" s="190" t="s">
        <v>305</v>
      </c>
      <c r="B570" s="191" t="s">
        <v>115</v>
      </c>
      <c r="C570" s="191" t="s">
        <v>61</v>
      </c>
      <c r="D570" s="192">
        <f t="shared" si="235"/>
        <v>0</v>
      </c>
      <c r="E570" s="192"/>
      <c r="F570" s="192"/>
      <c r="G570" s="192">
        <f t="shared" si="211"/>
        <v>0</v>
      </c>
      <c r="H570" s="192"/>
      <c r="I570" s="192"/>
      <c r="J570" s="192">
        <f t="shared" si="245"/>
        <v>0</v>
      </c>
      <c r="K570" s="192"/>
      <c r="L570" s="192"/>
      <c r="M570" s="192" t="e">
        <f t="shared" ref="M570:M614" si="258">SUM(J570/G570*100)</f>
        <v>#DIV/0!</v>
      </c>
      <c r="N570" s="192" t="e">
        <f t="shared" ref="N570:N614" si="259">SUM(K570/H570*100)</f>
        <v>#DIV/0!</v>
      </c>
      <c r="O570" s="192" t="e">
        <f t="shared" ref="O570:O614" si="260">SUM(L570/I570*100)</f>
        <v>#DIV/0!</v>
      </c>
    </row>
    <row r="571" spans="1:15" s="189" customFormat="1" ht="18.75" x14ac:dyDescent="0.3">
      <c r="A571" s="190" t="s">
        <v>1040</v>
      </c>
      <c r="B571" s="191" t="s">
        <v>115</v>
      </c>
      <c r="C571" s="191" t="s">
        <v>61</v>
      </c>
      <c r="D571" s="201">
        <f>SUM(D572:D573)</f>
        <v>0</v>
      </c>
      <c r="E571" s="201">
        <f t="shared" ref="E571:F571" si="261">SUM(E572:E573)</f>
        <v>0</v>
      </c>
      <c r="F571" s="201">
        <f t="shared" si="261"/>
        <v>0</v>
      </c>
      <c r="G571" s="201">
        <f t="shared" ref="G571:I571" si="262">SUM(G572:G574)</f>
        <v>205.3</v>
      </c>
      <c r="H571" s="201">
        <f t="shared" si="262"/>
        <v>205.3</v>
      </c>
      <c r="I571" s="201">
        <f t="shared" si="262"/>
        <v>3900.7</v>
      </c>
      <c r="J571" s="201">
        <f t="shared" ref="J571:L571" si="263">SUM(J572:J574)</f>
        <v>0</v>
      </c>
      <c r="K571" s="201">
        <f t="shared" si="263"/>
        <v>0</v>
      </c>
      <c r="L571" s="201">
        <f t="shared" si="263"/>
        <v>0</v>
      </c>
      <c r="M571" s="192">
        <f t="shared" si="258"/>
        <v>0</v>
      </c>
      <c r="N571" s="192">
        <f t="shared" si="259"/>
        <v>0</v>
      </c>
      <c r="O571" s="192">
        <f t="shared" si="260"/>
        <v>0</v>
      </c>
    </row>
    <row r="572" spans="1:15" s="189" customFormat="1" ht="18.75" x14ac:dyDescent="0.3">
      <c r="A572" s="190" t="s">
        <v>775</v>
      </c>
      <c r="B572" s="191" t="s">
        <v>115</v>
      </c>
      <c r="C572" s="191" t="s">
        <v>61</v>
      </c>
      <c r="D572" s="192"/>
      <c r="E572" s="192"/>
      <c r="F572" s="192"/>
      <c r="G572" s="192"/>
      <c r="H572" s="192"/>
      <c r="I572" s="192">
        <v>281.7</v>
      </c>
      <c r="J572" s="192">
        <f t="shared" ref="J572:J575" si="264">SUM(K572:L572)</f>
        <v>0</v>
      </c>
      <c r="K572" s="192"/>
      <c r="L572" s="192">
        <v>0</v>
      </c>
      <c r="M572" s="192"/>
      <c r="N572" s="192"/>
      <c r="O572" s="192">
        <f t="shared" si="260"/>
        <v>0</v>
      </c>
    </row>
    <row r="573" spans="1:15" s="189" customFormat="1" ht="37.5" x14ac:dyDescent="0.3">
      <c r="A573" s="190" t="s">
        <v>774</v>
      </c>
      <c r="B573" s="191" t="s">
        <v>115</v>
      </c>
      <c r="C573" s="191" t="s">
        <v>61</v>
      </c>
      <c r="D573" s="192"/>
      <c r="E573" s="192"/>
      <c r="F573" s="192"/>
      <c r="G573" s="192"/>
      <c r="H573" s="192"/>
      <c r="I573" s="192">
        <v>3619</v>
      </c>
      <c r="J573" s="192">
        <f t="shared" si="264"/>
        <v>0</v>
      </c>
      <c r="K573" s="192"/>
      <c r="L573" s="192">
        <v>0</v>
      </c>
      <c r="M573" s="192"/>
      <c r="N573" s="192"/>
      <c r="O573" s="192">
        <f t="shared" si="260"/>
        <v>0</v>
      </c>
    </row>
    <row r="574" spans="1:15" s="189" customFormat="1" ht="37.5" x14ac:dyDescent="0.3">
      <c r="A574" s="190" t="s">
        <v>781</v>
      </c>
      <c r="B574" s="191" t="s">
        <v>115</v>
      </c>
      <c r="C574" s="191" t="s">
        <v>61</v>
      </c>
      <c r="D574" s="192"/>
      <c r="E574" s="192"/>
      <c r="F574" s="192"/>
      <c r="G574" s="192">
        <f t="shared" si="211"/>
        <v>205.3</v>
      </c>
      <c r="H574" s="192">
        <v>205.3</v>
      </c>
      <c r="I574" s="192"/>
      <c r="J574" s="192">
        <f t="shared" si="264"/>
        <v>0</v>
      </c>
      <c r="K574" s="192">
        <v>0</v>
      </c>
      <c r="L574" s="192"/>
      <c r="M574" s="192">
        <f t="shared" si="258"/>
        <v>0</v>
      </c>
      <c r="N574" s="192">
        <f t="shared" si="259"/>
        <v>0</v>
      </c>
      <c r="O574" s="192"/>
    </row>
    <row r="575" spans="1:15" s="189" customFormat="1" ht="49.5" customHeight="1" x14ac:dyDescent="0.3">
      <c r="A575" s="190" t="s">
        <v>1041</v>
      </c>
      <c r="B575" s="191" t="s">
        <v>115</v>
      </c>
      <c r="C575" s="191" t="s">
        <v>61</v>
      </c>
      <c r="D575" s="192">
        <f t="shared" si="235"/>
        <v>12665</v>
      </c>
      <c r="E575" s="192"/>
      <c r="F575" s="192">
        <v>12665</v>
      </c>
      <c r="G575" s="192">
        <f t="shared" si="211"/>
        <v>12665</v>
      </c>
      <c r="H575" s="192"/>
      <c r="I575" s="192">
        <v>12665</v>
      </c>
      <c r="J575" s="192">
        <f t="shared" si="264"/>
        <v>9100</v>
      </c>
      <c r="K575" s="192"/>
      <c r="L575" s="192">
        <v>9100</v>
      </c>
      <c r="M575" s="192">
        <f t="shared" si="258"/>
        <v>71.8515594157126</v>
      </c>
      <c r="N575" s="192"/>
      <c r="O575" s="192">
        <f t="shared" si="260"/>
        <v>71.8515594157126</v>
      </c>
    </row>
    <row r="576" spans="1:15" s="203" customFormat="1" ht="48" customHeight="1" x14ac:dyDescent="0.3">
      <c r="A576" s="200" t="s">
        <v>765</v>
      </c>
      <c r="B576" s="195" t="s">
        <v>115</v>
      </c>
      <c r="C576" s="195" t="s">
        <v>61</v>
      </c>
      <c r="D576" s="201">
        <f t="shared" ref="D576:I576" si="265">SUM(D577+D578+D579)</f>
        <v>18634.3</v>
      </c>
      <c r="E576" s="201">
        <f t="shared" si="265"/>
        <v>0</v>
      </c>
      <c r="F576" s="201">
        <f t="shared" si="265"/>
        <v>18634.3</v>
      </c>
      <c r="G576" s="201">
        <f t="shared" si="265"/>
        <v>18634.3</v>
      </c>
      <c r="H576" s="201">
        <f t="shared" si="265"/>
        <v>0</v>
      </c>
      <c r="I576" s="201">
        <f t="shared" si="265"/>
        <v>18634.3</v>
      </c>
      <c r="J576" s="201">
        <f t="shared" ref="J576:L576" si="266">SUM(J577+J578+J579)</f>
        <v>5733.6</v>
      </c>
      <c r="K576" s="201">
        <f t="shared" si="266"/>
        <v>0</v>
      </c>
      <c r="L576" s="201">
        <f t="shared" si="266"/>
        <v>5733.6</v>
      </c>
      <c r="M576" s="202">
        <f t="shared" si="258"/>
        <v>30.769065647757099</v>
      </c>
      <c r="N576" s="202"/>
      <c r="O576" s="202">
        <f t="shared" si="260"/>
        <v>30.769065647757099</v>
      </c>
    </row>
    <row r="577" spans="1:15" s="189" customFormat="1" ht="15.75" hidden="1" customHeight="1" x14ac:dyDescent="0.3">
      <c r="A577" s="190" t="s">
        <v>193</v>
      </c>
      <c r="B577" s="191" t="s">
        <v>115</v>
      </c>
      <c r="C577" s="191" t="s">
        <v>61</v>
      </c>
      <c r="D577" s="192">
        <f>SUM(E577:F577)</f>
        <v>0</v>
      </c>
      <c r="E577" s="192"/>
      <c r="F577" s="192"/>
      <c r="G577" s="192">
        <f>SUM(H577:I577)</f>
        <v>0</v>
      </c>
      <c r="H577" s="192"/>
      <c r="I577" s="192"/>
      <c r="J577" s="192">
        <f>SUM(K577:L577)</f>
        <v>0</v>
      </c>
      <c r="K577" s="192"/>
      <c r="L577" s="192"/>
      <c r="M577" s="192" t="e">
        <f t="shared" si="258"/>
        <v>#DIV/0!</v>
      </c>
      <c r="N577" s="192"/>
      <c r="O577" s="192" t="e">
        <f t="shared" si="260"/>
        <v>#DIV/0!</v>
      </c>
    </row>
    <row r="578" spans="1:15" s="189" customFormat="1" ht="15.75" hidden="1" customHeight="1" x14ac:dyDescent="0.3">
      <c r="A578" s="190" t="s">
        <v>194</v>
      </c>
      <c r="B578" s="191" t="s">
        <v>115</v>
      </c>
      <c r="C578" s="191" t="s">
        <v>61</v>
      </c>
      <c r="D578" s="192">
        <f>SUM(E578:F578)</f>
        <v>0</v>
      </c>
      <c r="E578" s="192"/>
      <c r="F578" s="192"/>
      <c r="G578" s="192">
        <f>SUM(H578:I578)</f>
        <v>0</v>
      </c>
      <c r="H578" s="192"/>
      <c r="I578" s="192"/>
      <c r="J578" s="192">
        <f>SUM(K578:L578)</f>
        <v>0</v>
      </c>
      <c r="K578" s="192"/>
      <c r="L578" s="192"/>
      <c r="M578" s="192" t="e">
        <f t="shared" si="258"/>
        <v>#DIV/0!</v>
      </c>
      <c r="N578" s="192"/>
      <c r="O578" s="192" t="e">
        <f t="shared" si="260"/>
        <v>#DIV/0!</v>
      </c>
    </row>
    <row r="579" spans="1:15" s="189" customFormat="1" ht="18" customHeight="1" x14ac:dyDescent="0.3">
      <c r="A579" s="190" t="s">
        <v>290</v>
      </c>
      <c r="B579" s="191" t="s">
        <v>115</v>
      </c>
      <c r="C579" s="191" t="s">
        <v>61</v>
      </c>
      <c r="D579" s="192">
        <f>SUM(E579:F579)</f>
        <v>18634.3</v>
      </c>
      <c r="E579" s="192"/>
      <c r="F579" s="192">
        <v>18634.3</v>
      </c>
      <c r="G579" s="192">
        <f>SUM(H579:I579)</f>
        <v>18634.3</v>
      </c>
      <c r="H579" s="192"/>
      <c r="I579" s="192">
        <v>18634.3</v>
      </c>
      <c r="J579" s="192">
        <f>SUM(K579:L579)</f>
        <v>5733.6</v>
      </c>
      <c r="K579" s="192"/>
      <c r="L579" s="192">
        <v>5733.6</v>
      </c>
      <c r="M579" s="192">
        <f t="shared" si="258"/>
        <v>30.769065647757099</v>
      </c>
      <c r="N579" s="192"/>
      <c r="O579" s="192">
        <f t="shared" si="260"/>
        <v>30.769065647757099</v>
      </c>
    </row>
    <row r="580" spans="1:15" s="189" customFormat="1" ht="15.75" hidden="1" customHeight="1" x14ac:dyDescent="0.3">
      <c r="A580" s="190" t="s">
        <v>16</v>
      </c>
      <c r="B580" s="191" t="s">
        <v>115</v>
      </c>
      <c r="C580" s="191" t="s">
        <v>61</v>
      </c>
      <c r="D580" s="192">
        <f>SUM(E580:F580)</f>
        <v>0</v>
      </c>
      <c r="E580" s="192"/>
      <c r="F580" s="192"/>
      <c r="G580" s="192">
        <f>SUM(H580:I580)</f>
        <v>0</v>
      </c>
      <c r="H580" s="192"/>
      <c r="I580" s="192"/>
      <c r="J580" s="192">
        <f>SUM(K580:L580)</f>
        <v>0</v>
      </c>
      <c r="K580" s="192"/>
      <c r="L580" s="192"/>
      <c r="M580" s="192" t="e">
        <f t="shared" si="258"/>
        <v>#DIV/0!</v>
      </c>
      <c r="N580" s="192"/>
      <c r="O580" s="192" t="e">
        <f t="shared" si="260"/>
        <v>#DIV/0!</v>
      </c>
    </row>
    <row r="581" spans="1:15" s="189" customFormat="1" ht="37.5" hidden="1" x14ac:dyDescent="0.3">
      <c r="A581" s="190" t="s">
        <v>17</v>
      </c>
      <c r="B581" s="191" t="s">
        <v>115</v>
      </c>
      <c r="C581" s="191" t="s">
        <v>61</v>
      </c>
      <c r="D581" s="192">
        <f t="shared" ref="D581:D622" si="267">SUM(E581:F581)</f>
        <v>0</v>
      </c>
      <c r="E581" s="192"/>
      <c r="F581" s="192"/>
      <c r="G581" s="192">
        <f t="shared" ref="G581:G625" si="268">SUM(H581:I581)</f>
        <v>0</v>
      </c>
      <c r="H581" s="192"/>
      <c r="I581" s="192"/>
      <c r="J581" s="192">
        <f t="shared" ref="J581:J622" si="269">SUM(K581:L581)</f>
        <v>0</v>
      </c>
      <c r="K581" s="192"/>
      <c r="L581" s="192"/>
      <c r="M581" s="192" t="e">
        <f t="shared" si="258"/>
        <v>#DIV/0!</v>
      </c>
      <c r="N581" s="192"/>
      <c r="O581" s="192" t="e">
        <f t="shared" si="260"/>
        <v>#DIV/0!</v>
      </c>
    </row>
    <row r="582" spans="1:15" s="189" customFormat="1" ht="18.75" hidden="1" x14ac:dyDescent="0.3">
      <c r="A582" s="190" t="s">
        <v>18</v>
      </c>
      <c r="B582" s="191" t="s">
        <v>115</v>
      </c>
      <c r="C582" s="191" t="s">
        <v>61</v>
      </c>
      <c r="D582" s="192">
        <f t="shared" si="267"/>
        <v>0</v>
      </c>
      <c r="E582" s="192"/>
      <c r="F582" s="192"/>
      <c r="G582" s="192">
        <f t="shared" si="268"/>
        <v>0</v>
      </c>
      <c r="H582" s="192"/>
      <c r="I582" s="192"/>
      <c r="J582" s="192">
        <f t="shared" si="269"/>
        <v>0</v>
      </c>
      <c r="K582" s="192"/>
      <c r="L582" s="192"/>
      <c r="M582" s="192" t="e">
        <f t="shared" si="258"/>
        <v>#DIV/0!</v>
      </c>
      <c r="N582" s="192"/>
      <c r="O582" s="192" t="e">
        <f t="shared" si="260"/>
        <v>#DIV/0!</v>
      </c>
    </row>
    <row r="583" spans="1:15" s="189" customFormat="1" ht="37.5" hidden="1" x14ac:dyDescent="0.3">
      <c r="A583" s="190" t="s">
        <v>195</v>
      </c>
      <c r="B583" s="191" t="s">
        <v>115</v>
      </c>
      <c r="C583" s="191" t="s">
        <v>61</v>
      </c>
      <c r="D583" s="192">
        <f t="shared" si="267"/>
        <v>0</v>
      </c>
      <c r="E583" s="192"/>
      <c r="F583" s="192"/>
      <c r="G583" s="192">
        <f t="shared" si="268"/>
        <v>0</v>
      </c>
      <c r="H583" s="192"/>
      <c r="I583" s="192"/>
      <c r="J583" s="192">
        <f t="shared" si="269"/>
        <v>0</v>
      </c>
      <c r="K583" s="192"/>
      <c r="L583" s="192"/>
      <c r="M583" s="192" t="e">
        <f t="shared" si="258"/>
        <v>#DIV/0!</v>
      </c>
      <c r="N583" s="192"/>
      <c r="O583" s="192" t="e">
        <f t="shared" si="260"/>
        <v>#DIV/0!</v>
      </c>
    </row>
    <row r="584" spans="1:15" s="189" customFormat="1" ht="51.75" hidden="1" customHeight="1" collapsed="1" x14ac:dyDescent="0.3">
      <c r="A584" s="190" t="s">
        <v>1042</v>
      </c>
      <c r="B584" s="191" t="s">
        <v>115</v>
      </c>
      <c r="C584" s="191" t="s">
        <v>61</v>
      </c>
      <c r="D584" s="192">
        <f t="shared" si="267"/>
        <v>0</v>
      </c>
      <c r="E584" s="192">
        <f>SUM(E585:E592)</f>
        <v>0</v>
      </c>
      <c r="F584" s="192"/>
      <c r="G584" s="192">
        <f t="shared" si="268"/>
        <v>0</v>
      </c>
      <c r="H584" s="192">
        <f>SUM(H585:H592)</f>
        <v>0</v>
      </c>
      <c r="I584" s="192"/>
      <c r="J584" s="192">
        <f t="shared" si="269"/>
        <v>0</v>
      </c>
      <c r="K584" s="192">
        <f>SUM(K585:K592)</f>
        <v>0</v>
      </c>
      <c r="L584" s="192"/>
      <c r="M584" s="192" t="e">
        <f t="shared" si="258"/>
        <v>#DIV/0!</v>
      </c>
      <c r="N584" s="192"/>
      <c r="O584" s="192" t="e">
        <f t="shared" si="260"/>
        <v>#DIV/0!</v>
      </c>
    </row>
    <row r="585" spans="1:15" s="189" customFormat="1" ht="18.75" hidden="1" outlineLevel="1" x14ac:dyDescent="0.3">
      <c r="A585" s="190" t="s">
        <v>196</v>
      </c>
      <c r="B585" s="191" t="s">
        <v>115</v>
      </c>
      <c r="C585" s="191" t="s">
        <v>61</v>
      </c>
      <c r="D585" s="192">
        <f t="shared" si="267"/>
        <v>2984.6</v>
      </c>
      <c r="E585" s="192"/>
      <c r="F585" s="192">
        <v>2984.6</v>
      </c>
      <c r="G585" s="192">
        <f t="shared" si="268"/>
        <v>2984.6</v>
      </c>
      <c r="H585" s="192"/>
      <c r="I585" s="192">
        <v>2984.6</v>
      </c>
      <c r="J585" s="192">
        <f t="shared" si="269"/>
        <v>2984.6</v>
      </c>
      <c r="K585" s="192"/>
      <c r="L585" s="192">
        <v>2984.6</v>
      </c>
      <c r="M585" s="192">
        <f t="shared" si="258"/>
        <v>100</v>
      </c>
      <c r="N585" s="192"/>
      <c r="O585" s="192">
        <f t="shared" si="260"/>
        <v>100</v>
      </c>
    </row>
    <row r="586" spans="1:15" s="189" customFormat="1" ht="18.75" hidden="1" outlineLevel="1" x14ac:dyDescent="0.3">
      <c r="A586" s="190" t="s">
        <v>197</v>
      </c>
      <c r="B586" s="191" t="s">
        <v>115</v>
      </c>
      <c r="C586" s="191" t="s">
        <v>61</v>
      </c>
      <c r="D586" s="192">
        <f t="shared" si="267"/>
        <v>994.9</v>
      </c>
      <c r="E586" s="192"/>
      <c r="F586" s="192">
        <v>994.9</v>
      </c>
      <c r="G586" s="192">
        <f t="shared" si="268"/>
        <v>994.9</v>
      </c>
      <c r="H586" s="192"/>
      <c r="I586" s="192">
        <v>994.9</v>
      </c>
      <c r="J586" s="192">
        <f t="shared" si="269"/>
        <v>994.9</v>
      </c>
      <c r="K586" s="192"/>
      <c r="L586" s="192">
        <v>994.9</v>
      </c>
      <c r="M586" s="192">
        <f t="shared" si="258"/>
        <v>100</v>
      </c>
      <c r="N586" s="192"/>
      <c r="O586" s="192">
        <f t="shared" si="260"/>
        <v>100</v>
      </c>
    </row>
    <row r="587" spans="1:15" s="189" customFormat="1" ht="18.75" hidden="1" outlineLevel="1" x14ac:dyDescent="0.3">
      <c r="A587" s="190" t="s">
        <v>198</v>
      </c>
      <c r="B587" s="191" t="s">
        <v>115</v>
      </c>
      <c r="C587" s="191" t="s">
        <v>61</v>
      </c>
      <c r="D587" s="192">
        <f t="shared" si="267"/>
        <v>1563.4</v>
      </c>
      <c r="E587" s="192"/>
      <c r="F587" s="192">
        <v>1563.4</v>
      </c>
      <c r="G587" s="192">
        <f t="shared" si="268"/>
        <v>1563.4</v>
      </c>
      <c r="H587" s="192"/>
      <c r="I587" s="192">
        <v>1563.4</v>
      </c>
      <c r="J587" s="192">
        <f t="shared" si="269"/>
        <v>1563.4</v>
      </c>
      <c r="K587" s="192"/>
      <c r="L587" s="192">
        <v>1563.4</v>
      </c>
      <c r="M587" s="192">
        <f t="shared" si="258"/>
        <v>100</v>
      </c>
      <c r="N587" s="192"/>
      <c r="O587" s="192">
        <f t="shared" si="260"/>
        <v>100</v>
      </c>
    </row>
    <row r="588" spans="1:15" s="189" customFormat="1" ht="18.75" hidden="1" outlineLevel="1" x14ac:dyDescent="0.3">
      <c r="A588" s="190" t="s">
        <v>199</v>
      </c>
      <c r="B588" s="191" t="s">
        <v>115</v>
      </c>
      <c r="C588" s="191" t="s">
        <v>61</v>
      </c>
      <c r="D588" s="192">
        <f t="shared" si="267"/>
        <v>1705.5</v>
      </c>
      <c r="E588" s="192"/>
      <c r="F588" s="192">
        <v>1705.5</v>
      </c>
      <c r="G588" s="192">
        <f t="shared" si="268"/>
        <v>1705.5</v>
      </c>
      <c r="H588" s="192"/>
      <c r="I588" s="192">
        <v>1705.5</v>
      </c>
      <c r="J588" s="192">
        <f t="shared" si="269"/>
        <v>1705.5</v>
      </c>
      <c r="K588" s="192"/>
      <c r="L588" s="192">
        <v>1705.5</v>
      </c>
      <c r="M588" s="192">
        <f t="shared" si="258"/>
        <v>100</v>
      </c>
      <c r="N588" s="192"/>
      <c r="O588" s="192">
        <f t="shared" si="260"/>
        <v>100</v>
      </c>
    </row>
    <row r="589" spans="1:15" s="189" customFormat="1" ht="18.75" hidden="1" outlineLevel="1" x14ac:dyDescent="0.3">
      <c r="A589" s="190" t="s">
        <v>200</v>
      </c>
      <c r="B589" s="191" t="s">
        <v>115</v>
      </c>
      <c r="C589" s="191" t="s">
        <v>61</v>
      </c>
      <c r="D589" s="192">
        <f t="shared" si="267"/>
        <v>758</v>
      </c>
      <c r="E589" s="192"/>
      <c r="F589" s="192">
        <v>758</v>
      </c>
      <c r="G589" s="192">
        <f t="shared" si="268"/>
        <v>758</v>
      </c>
      <c r="H589" s="192"/>
      <c r="I589" s="192">
        <v>758</v>
      </c>
      <c r="J589" s="192">
        <f t="shared" si="269"/>
        <v>758</v>
      </c>
      <c r="K589" s="192"/>
      <c r="L589" s="192">
        <v>758</v>
      </c>
      <c r="M589" s="192">
        <f t="shared" si="258"/>
        <v>100</v>
      </c>
      <c r="N589" s="192"/>
      <c r="O589" s="192">
        <f t="shared" si="260"/>
        <v>100</v>
      </c>
    </row>
    <row r="590" spans="1:15" s="189" customFormat="1" ht="18.75" hidden="1" outlineLevel="1" x14ac:dyDescent="0.3">
      <c r="A590" s="190" t="s">
        <v>201</v>
      </c>
      <c r="B590" s="191" t="s">
        <v>115</v>
      </c>
      <c r="C590" s="191" t="s">
        <v>61</v>
      </c>
      <c r="D590" s="192">
        <f t="shared" si="267"/>
        <v>236.9</v>
      </c>
      <c r="E590" s="192"/>
      <c r="F590" s="192">
        <v>236.9</v>
      </c>
      <c r="G590" s="192">
        <f t="shared" si="268"/>
        <v>236.9</v>
      </c>
      <c r="H590" s="192"/>
      <c r="I590" s="192">
        <v>236.9</v>
      </c>
      <c r="J590" s="192">
        <f t="shared" si="269"/>
        <v>236.9</v>
      </c>
      <c r="K590" s="192"/>
      <c r="L590" s="192">
        <v>236.9</v>
      </c>
      <c r="M590" s="192">
        <f t="shared" si="258"/>
        <v>100</v>
      </c>
      <c r="N590" s="192"/>
      <c r="O590" s="192">
        <f t="shared" si="260"/>
        <v>100</v>
      </c>
    </row>
    <row r="591" spans="1:15" s="189" customFormat="1" ht="18.75" hidden="1" outlineLevel="1" x14ac:dyDescent="0.3">
      <c r="A591" s="190" t="s">
        <v>202</v>
      </c>
      <c r="B591" s="191" t="s">
        <v>115</v>
      </c>
      <c r="C591" s="191" t="s">
        <v>61</v>
      </c>
      <c r="D591" s="192">
        <f t="shared" si="267"/>
        <v>331.6</v>
      </c>
      <c r="E591" s="192"/>
      <c r="F591" s="192">
        <v>331.6</v>
      </c>
      <c r="G591" s="192">
        <f t="shared" si="268"/>
        <v>331.6</v>
      </c>
      <c r="H591" s="192"/>
      <c r="I591" s="192">
        <v>331.6</v>
      </c>
      <c r="J591" s="192">
        <f t="shared" si="269"/>
        <v>331.6</v>
      </c>
      <c r="K591" s="192"/>
      <c r="L591" s="192">
        <v>331.6</v>
      </c>
      <c r="M591" s="192">
        <f t="shared" si="258"/>
        <v>100</v>
      </c>
      <c r="N591" s="192"/>
      <c r="O591" s="192">
        <f t="shared" si="260"/>
        <v>100</v>
      </c>
    </row>
    <row r="592" spans="1:15" s="189" customFormat="1" ht="18.75" hidden="1" outlineLevel="1" x14ac:dyDescent="0.3">
      <c r="A592" s="190" t="s">
        <v>203</v>
      </c>
      <c r="B592" s="191" t="s">
        <v>115</v>
      </c>
      <c r="C592" s="191" t="s">
        <v>61</v>
      </c>
      <c r="D592" s="192">
        <f t="shared" si="267"/>
        <v>900.1</v>
      </c>
      <c r="E592" s="192"/>
      <c r="F592" s="192">
        <v>900.1</v>
      </c>
      <c r="G592" s="192">
        <f t="shared" si="268"/>
        <v>900.1</v>
      </c>
      <c r="H592" s="192"/>
      <c r="I592" s="192">
        <v>900.1</v>
      </c>
      <c r="J592" s="192">
        <f t="shared" si="269"/>
        <v>900.1</v>
      </c>
      <c r="K592" s="192"/>
      <c r="L592" s="192">
        <v>900.1</v>
      </c>
      <c r="M592" s="192">
        <f t="shared" si="258"/>
        <v>100</v>
      </c>
      <c r="N592" s="192"/>
      <c r="O592" s="192">
        <f t="shared" si="260"/>
        <v>100</v>
      </c>
    </row>
    <row r="593" spans="1:15" s="189" customFormat="1" ht="18.75" customHeight="1" x14ac:dyDescent="0.3">
      <c r="A593" s="214" t="s">
        <v>1043</v>
      </c>
      <c r="B593" s="186" t="s">
        <v>115</v>
      </c>
      <c r="C593" s="210" t="s">
        <v>63</v>
      </c>
      <c r="D593" s="197">
        <f t="shared" si="267"/>
        <v>86617.2</v>
      </c>
      <c r="E593" s="187">
        <f>SUM(E594+E595+E596+E597+E598)</f>
        <v>0</v>
      </c>
      <c r="F593" s="187">
        <f>SUM(F594+F595+F596+F597+F598)</f>
        <v>86617.2</v>
      </c>
      <c r="G593" s="197">
        <f t="shared" si="268"/>
        <v>109228.9</v>
      </c>
      <c r="H593" s="187">
        <f>SUM(H594+H595+H596+H597+H598)</f>
        <v>0</v>
      </c>
      <c r="I593" s="187">
        <f t="shared" ref="I593" si="270">SUM(I594+I595+I596+I597+I598)</f>
        <v>109228.9</v>
      </c>
      <c r="J593" s="197">
        <f t="shared" si="269"/>
        <v>70303.3</v>
      </c>
      <c r="K593" s="187">
        <f>SUM(K594+K595+K596+K597+K598)</f>
        <v>0</v>
      </c>
      <c r="L593" s="187">
        <f t="shared" ref="L593" si="271">SUM(L594+L595+L596+L597+L598)</f>
        <v>70303.3</v>
      </c>
      <c r="M593" s="187">
        <f t="shared" si="258"/>
        <v>64.363277484255548</v>
      </c>
      <c r="N593" s="187"/>
      <c r="O593" s="187">
        <f t="shared" si="260"/>
        <v>64.363277484255548</v>
      </c>
    </row>
    <row r="594" spans="1:15" s="189" customFormat="1" ht="55.5" customHeight="1" x14ac:dyDescent="0.3">
      <c r="A594" s="190" t="s">
        <v>780</v>
      </c>
      <c r="B594" s="191" t="s">
        <v>115</v>
      </c>
      <c r="C594" s="209" t="s">
        <v>63</v>
      </c>
      <c r="D594" s="192">
        <f t="shared" si="267"/>
        <v>685.2</v>
      </c>
      <c r="E594" s="192"/>
      <c r="F594" s="192">
        <v>685.2</v>
      </c>
      <c r="G594" s="192">
        <f t="shared" si="268"/>
        <v>1318.9</v>
      </c>
      <c r="H594" s="192"/>
      <c r="I594" s="192">
        <v>1318.9</v>
      </c>
      <c r="J594" s="192">
        <f t="shared" si="269"/>
        <v>558.29999999999995</v>
      </c>
      <c r="K594" s="192"/>
      <c r="L594" s="192">
        <v>558.29999999999995</v>
      </c>
      <c r="M594" s="192">
        <f t="shared" si="258"/>
        <v>42.330730153916136</v>
      </c>
      <c r="N594" s="192"/>
      <c r="O594" s="192">
        <f t="shared" si="260"/>
        <v>42.330730153916136</v>
      </c>
    </row>
    <row r="595" spans="1:15" s="189" customFormat="1" ht="60.75" customHeight="1" x14ac:dyDescent="0.3">
      <c r="A595" s="190" t="s">
        <v>204</v>
      </c>
      <c r="B595" s="191" t="s">
        <v>115</v>
      </c>
      <c r="C595" s="209" t="s">
        <v>63</v>
      </c>
      <c r="D595" s="192">
        <f t="shared" si="267"/>
        <v>64898</v>
      </c>
      <c r="E595" s="192"/>
      <c r="F595" s="192">
        <v>64898</v>
      </c>
      <c r="G595" s="192">
        <f t="shared" si="268"/>
        <v>73936</v>
      </c>
      <c r="H595" s="192"/>
      <c r="I595" s="192">
        <v>73936</v>
      </c>
      <c r="J595" s="192">
        <f t="shared" si="269"/>
        <v>56327.7</v>
      </c>
      <c r="K595" s="192"/>
      <c r="L595" s="192">
        <v>56327.7</v>
      </c>
      <c r="M595" s="192">
        <f t="shared" si="258"/>
        <v>76.184402726682535</v>
      </c>
      <c r="N595" s="192"/>
      <c r="O595" s="192">
        <f t="shared" si="260"/>
        <v>76.184402726682535</v>
      </c>
    </row>
    <row r="596" spans="1:15" s="189" customFormat="1" ht="63" customHeight="1" x14ac:dyDescent="0.3">
      <c r="A596" s="190" t="s">
        <v>305</v>
      </c>
      <c r="B596" s="191" t="s">
        <v>115</v>
      </c>
      <c r="C596" s="191" t="s">
        <v>63</v>
      </c>
      <c r="D596" s="192">
        <f t="shared" si="267"/>
        <v>6600</v>
      </c>
      <c r="E596" s="192"/>
      <c r="F596" s="192">
        <v>6600</v>
      </c>
      <c r="G596" s="192">
        <f t="shared" si="268"/>
        <v>19736</v>
      </c>
      <c r="H596" s="192"/>
      <c r="I596" s="192">
        <v>19736</v>
      </c>
      <c r="J596" s="192">
        <f t="shared" si="269"/>
        <v>4081.5</v>
      </c>
      <c r="K596" s="192"/>
      <c r="L596" s="192">
        <v>4081.5</v>
      </c>
      <c r="M596" s="192">
        <f t="shared" si="258"/>
        <v>20.68048236724767</v>
      </c>
      <c r="N596" s="192"/>
      <c r="O596" s="192">
        <f t="shared" si="260"/>
        <v>20.68048236724767</v>
      </c>
    </row>
    <row r="597" spans="1:15" s="189" customFormat="1" ht="42.75" customHeight="1" x14ac:dyDescent="0.3">
      <c r="A597" s="190" t="s">
        <v>38</v>
      </c>
      <c r="B597" s="191" t="s">
        <v>115</v>
      </c>
      <c r="C597" s="191" t="s">
        <v>63</v>
      </c>
      <c r="D597" s="192">
        <f t="shared" si="267"/>
        <v>98</v>
      </c>
      <c r="E597" s="192"/>
      <c r="F597" s="192">
        <v>98</v>
      </c>
      <c r="G597" s="192">
        <f t="shared" si="268"/>
        <v>0</v>
      </c>
      <c r="H597" s="192"/>
      <c r="I597" s="192">
        <v>0</v>
      </c>
      <c r="J597" s="192">
        <f t="shared" si="269"/>
        <v>0</v>
      </c>
      <c r="K597" s="192"/>
      <c r="L597" s="192">
        <v>0</v>
      </c>
      <c r="M597" s="192">
        <v>0</v>
      </c>
      <c r="N597" s="192"/>
      <c r="O597" s="192">
        <v>0</v>
      </c>
    </row>
    <row r="598" spans="1:15" s="189" customFormat="1" ht="80.25" customHeight="1" x14ac:dyDescent="0.3">
      <c r="A598" s="190" t="s">
        <v>10</v>
      </c>
      <c r="B598" s="191" t="s">
        <v>115</v>
      </c>
      <c r="C598" s="209" t="s">
        <v>63</v>
      </c>
      <c r="D598" s="192">
        <f t="shared" si="267"/>
        <v>14336</v>
      </c>
      <c r="E598" s="192"/>
      <c r="F598" s="192">
        <v>14336</v>
      </c>
      <c r="G598" s="192">
        <f t="shared" si="268"/>
        <v>14238</v>
      </c>
      <c r="H598" s="192"/>
      <c r="I598" s="192">
        <v>14238</v>
      </c>
      <c r="J598" s="192">
        <f t="shared" si="269"/>
        <v>9335.7999999999993</v>
      </c>
      <c r="K598" s="192"/>
      <c r="L598" s="192">
        <v>9335.7999999999993</v>
      </c>
      <c r="M598" s="192">
        <f t="shared" si="258"/>
        <v>65.569602472257344</v>
      </c>
      <c r="N598" s="192">
        <v>0</v>
      </c>
      <c r="O598" s="192">
        <f t="shared" si="260"/>
        <v>65.569602472257344</v>
      </c>
    </row>
    <row r="599" spans="1:15" s="189" customFormat="1" ht="17.25" customHeight="1" x14ac:dyDescent="0.3">
      <c r="A599" s="185" t="s">
        <v>259</v>
      </c>
      <c r="B599" s="186" t="s">
        <v>115</v>
      </c>
      <c r="C599" s="210" t="s">
        <v>67</v>
      </c>
      <c r="D599" s="197">
        <f t="shared" si="267"/>
        <v>14226</v>
      </c>
      <c r="E599" s="187">
        <f>SUM(E600)</f>
        <v>0</v>
      </c>
      <c r="F599" s="187">
        <f>SUM(F600)</f>
        <v>14226</v>
      </c>
      <c r="G599" s="197">
        <f t="shared" si="268"/>
        <v>14226</v>
      </c>
      <c r="H599" s="187">
        <f>SUM(H600)</f>
        <v>0</v>
      </c>
      <c r="I599" s="187">
        <f t="shared" ref="I599" si="272">SUM(I600)</f>
        <v>14226</v>
      </c>
      <c r="J599" s="197">
        <f t="shared" si="269"/>
        <v>9844.1</v>
      </c>
      <c r="K599" s="187">
        <f>SUM(K600)</f>
        <v>0</v>
      </c>
      <c r="L599" s="187">
        <f t="shared" ref="L599" si="273">SUM(L600)</f>
        <v>9844.1</v>
      </c>
      <c r="M599" s="197">
        <f t="shared" si="258"/>
        <v>69.197947420216508</v>
      </c>
      <c r="N599" s="197">
        <v>0</v>
      </c>
      <c r="O599" s="197">
        <f t="shared" si="260"/>
        <v>69.197947420216508</v>
      </c>
    </row>
    <row r="600" spans="1:15" s="189" customFormat="1" ht="32.25" customHeight="1" x14ac:dyDescent="0.3">
      <c r="A600" s="190" t="s">
        <v>314</v>
      </c>
      <c r="B600" s="191" t="s">
        <v>115</v>
      </c>
      <c r="C600" s="209" t="s">
        <v>67</v>
      </c>
      <c r="D600" s="192">
        <f t="shared" si="267"/>
        <v>14226</v>
      </c>
      <c r="E600" s="192"/>
      <c r="F600" s="192">
        <v>14226</v>
      </c>
      <c r="G600" s="192">
        <f t="shared" si="268"/>
        <v>14226</v>
      </c>
      <c r="H600" s="192"/>
      <c r="I600" s="192">
        <v>14226</v>
      </c>
      <c r="J600" s="192">
        <f t="shared" si="269"/>
        <v>9844.1</v>
      </c>
      <c r="K600" s="192"/>
      <c r="L600" s="192">
        <v>9844.1</v>
      </c>
      <c r="M600" s="192">
        <f t="shared" si="258"/>
        <v>69.197947420216508</v>
      </c>
      <c r="N600" s="192">
        <v>0</v>
      </c>
      <c r="O600" s="192">
        <f t="shared" si="260"/>
        <v>69.197947420216508</v>
      </c>
    </row>
    <row r="601" spans="1:15" s="184" customFormat="1" ht="18.75" customHeight="1" x14ac:dyDescent="0.3">
      <c r="A601" s="180" t="s">
        <v>205</v>
      </c>
      <c r="B601" s="216" t="s">
        <v>73</v>
      </c>
      <c r="C601" s="181" t="s">
        <v>58</v>
      </c>
      <c r="D601" s="182">
        <f t="shared" si="267"/>
        <v>211404.6</v>
      </c>
      <c r="E601" s="182">
        <f>SUM(E602+E612+E616)</f>
        <v>62891.6</v>
      </c>
      <c r="F601" s="182">
        <f>SUM(F602+F612+F616)</f>
        <v>148513</v>
      </c>
      <c r="G601" s="182">
        <f t="shared" si="268"/>
        <v>233448.2</v>
      </c>
      <c r="H601" s="182">
        <f t="shared" ref="H601" si="274">SUM(H602+H612+H616)</f>
        <v>69609.600000000006</v>
      </c>
      <c r="I601" s="182">
        <f t="shared" ref="I601" si="275">SUM(I602+I612+I616)</f>
        <v>163838.6</v>
      </c>
      <c r="J601" s="182">
        <f t="shared" si="269"/>
        <v>75246.799999999988</v>
      </c>
      <c r="K601" s="182">
        <f t="shared" ref="K601:L601" si="276">SUM(K602+K612+K616)</f>
        <v>47330.2</v>
      </c>
      <c r="L601" s="182">
        <f t="shared" si="276"/>
        <v>27916.6</v>
      </c>
      <c r="M601" s="182">
        <f t="shared" si="258"/>
        <v>32.232760843733203</v>
      </c>
      <c r="N601" s="182">
        <f t="shared" si="259"/>
        <v>67.993782466786172</v>
      </c>
      <c r="O601" s="182">
        <f t="shared" si="260"/>
        <v>17.039086027346421</v>
      </c>
    </row>
    <row r="602" spans="1:15" s="189" customFormat="1" ht="19.5" customHeight="1" x14ac:dyDescent="0.3">
      <c r="A602" s="185" t="s">
        <v>206</v>
      </c>
      <c r="B602" s="210" t="s">
        <v>73</v>
      </c>
      <c r="C602" s="186" t="s">
        <v>57</v>
      </c>
      <c r="D602" s="197">
        <f t="shared" si="267"/>
        <v>36882.199999999997</v>
      </c>
      <c r="E602" s="187">
        <f>SUM(E603+E604+E611+E610+E607)</f>
        <v>36882.199999999997</v>
      </c>
      <c r="F602" s="187">
        <f>SUM(F603+F604+F611+F610+F607)</f>
        <v>0</v>
      </c>
      <c r="G602" s="197">
        <f t="shared" si="268"/>
        <v>41498.5</v>
      </c>
      <c r="H602" s="187">
        <f t="shared" ref="H602" si="277">SUM(H603+H604+H611+H610+H607)</f>
        <v>40458.5</v>
      </c>
      <c r="I602" s="187">
        <f t="shared" ref="I602" si="278">SUM(I603+I604+I611+I610+I607)</f>
        <v>1040</v>
      </c>
      <c r="J602" s="197">
        <f t="shared" si="269"/>
        <v>30061.200000000001</v>
      </c>
      <c r="K602" s="187">
        <f t="shared" ref="K602:L602" si="279">SUM(K603+K604+K611+K610+K607)</f>
        <v>29077.7</v>
      </c>
      <c r="L602" s="187">
        <f t="shared" si="279"/>
        <v>983.5</v>
      </c>
      <c r="M602" s="187">
        <f t="shared" si="258"/>
        <v>72.439244791980443</v>
      </c>
      <c r="N602" s="187">
        <f t="shared" si="259"/>
        <v>71.870435137239397</v>
      </c>
      <c r="O602" s="187">
        <f t="shared" si="260"/>
        <v>94.567307692307693</v>
      </c>
    </row>
    <row r="603" spans="1:15" s="189" customFormat="1" ht="47.25" customHeight="1" x14ac:dyDescent="0.3">
      <c r="A603" s="190" t="s">
        <v>306</v>
      </c>
      <c r="B603" s="209" t="s">
        <v>73</v>
      </c>
      <c r="C603" s="191" t="s">
        <v>57</v>
      </c>
      <c r="D603" s="192">
        <f t="shared" si="267"/>
        <v>1875.4</v>
      </c>
      <c r="E603" s="192">
        <v>1875.4</v>
      </c>
      <c r="F603" s="192"/>
      <c r="G603" s="192">
        <f t="shared" si="268"/>
        <v>2375.4</v>
      </c>
      <c r="H603" s="192">
        <v>2375.4</v>
      </c>
      <c r="I603" s="192"/>
      <c r="J603" s="192">
        <f t="shared" si="269"/>
        <v>1287</v>
      </c>
      <c r="K603" s="192">
        <v>1287</v>
      </c>
      <c r="L603" s="192"/>
      <c r="M603" s="192">
        <f t="shared" si="258"/>
        <v>54.180348572871942</v>
      </c>
      <c r="N603" s="192">
        <f t="shared" si="259"/>
        <v>54.180348572871942</v>
      </c>
      <c r="O603" s="192"/>
    </row>
    <row r="604" spans="1:15" s="203" customFormat="1" ht="45" customHeight="1" x14ac:dyDescent="0.3">
      <c r="A604" s="200" t="s">
        <v>766</v>
      </c>
      <c r="B604" s="211" t="s">
        <v>73</v>
      </c>
      <c r="C604" s="195" t="s">
        <v>57</v>
      </c>
      <c r="D604" s="201">
        <f t="shared" si="267"/>
        <v>34106.799999999996</v>
      </c>
      <c r="E604" s="201">
        <f>SUM(E605+E606)</f>
        <v>34106.799999999996</v>
      </c>
      <c r="F604" s="201">
        <f>SUM(F605+F606)</f>
        <v>0</v>
      </c>
      <c r="G604" s="201">
        <f t="shared" si="268"/>
        <v>36942.1</v>
      </c>
      <c r="H604" s="201">
        <f>SUM(H605+H606)</f>
        <v>36942.1</v>
      </c>
      <c r="I604" s="201">
        <f t="shared" ref="I604" si="280">SUM(I605+I606)</f>
        <v>0</v>
      </c>
      <c r="J604" s="201">
        <f t="shared" si="269"/>
        <v>26997.200000000001</v>
      </c>
      <c r="K604" s="201">
        <f>SUM(K605+K606)</f>
        <v>26997.200000000001</v>
      </c>
      <c r="L604" s="201">
        <f t="shared" ref="L604" si="281">SUM(L605+L606)</f>
        <v>0</v>
      </c>
      <c r="M604" s="202">
        <f t="shared" si="258"/>
        <v>73.079765362553843</v>
      </c>
      <c r="N604" s="202">
        <f t="shared" si="259"/>
        <v>73.079765362553843</v>
      </c>
      <c r="O604" s="202"/>
    </row>
    <row r="605" spans="1:15" s="189" customFormat="1" ht="15.75" customHeight="1" x14ac:dyDescent="0.3">
      <c r="A605" s="190" t="s">
        <v>179</v>
      </c>
      <c r="B605" s="209" t="s">
        <v>73</v>
      </c>
      <c r="C605" s="191" t="s">
        <v>57</v>
      </c>
      <c r="D605" s="192">
        <f t="shared" si="267"/>
        <v>26248.1</v>
      </c>
      <c r="E605" s="192">
        <v>26248.1</v>
      </c>
      <c r="F605" s="192"/>
      <c r="G605" s="192">
        <f t="shared" si="268"/>
        <v>28592.6</v>
      </c>
      <c r="H605" s="192">
        <v>28592.6</v>
      </c>
      <c r="I605" s="192"/>
      <c r="J605" s="192">
        <f t="shared" si="269"/>
        <v>20927.2</v>
      </c>
      <c r="K605" s="192">
        <v>20927.2</v>
      </c>
      <c r="L605" s="192"/>
      <c r="M605" s="192">
        <f t="shared" si="258"/>
        <v>73.19096549456853</v>
      </c>
      <c r="N605" s="192">
        <f t="shared" si="259"/>
        <v>73.19096549456853</v>
      </c>
      <c r="O605" s="192"/>
    </row>
    <row r="606" spans="1:15" s="189" customFormat="1" ht="15.75" customHeight="1" x14ac:dyDescent="0.3">
      <c r="A606" s="190" t="s">
        <v>307</v>
      </c>
      <c r="B606" s="209" t="s">
        <v>73</v>
      </c>
      <c r="C606" s="191" t="s">
        <v>57</v>
      </c>
      <c r="D606" s="192">
        <f t="shared" si="267"/>
        <v>7858.7</v>
      </c>
      <c r="E606" s="192">
        <v>7858.7</v>
      </c>
      <c r="F606" s="192"/>
      <c r="G606" s="192">
        <f t="shared" si="268"/>
        <v>8349.5</v>
      </c>
      <c r="H606" s="192">
        <v>8349.5</v>
      </c>
      <c r="I606" s="192"/>
      <c r="J606" s="192">
        <f t="shared" si="269"/>
        <v>6070</v>
      </c>
      <c r="K606" s="192">
        <v>6070</v>
      </c>
      <c r="L606" s="192"/>
      <c r="M606" s="192">
        <f t="shared" si="258"/>
        <v>72.698964009820941</v>
      </c>
      <c r="N606" s="192">
        <f t="shared" si="259"/>
        <v>72.698964009820941</v>
      </c>
      <c r="O606" s="192"/>
    </row>
    <row r="607" spans="1:15" s="203" customFormat="1" ht="31.5" customHeight="1" x14ac:dyDescent="0.3">
      <c r="A607" s="200" t="s">
        <v>773</v>
      </c>
      <c r="B607" s="211"/>
      <c r="C607" s="195"/>
      <c r="D607" s="201">
        <f t="shared" si="267"/>
        <v>900</v>
      </c>
      <c r="E607" s="204">
        <f>E608+E609</f>
        <v>900</v>
      </c>
      <c r="F607" s="204">
        <f>F608+F609</f>
        <v>0</v>
      </c>
      <c r="G607" s="201">
        <f t="shared" si="268"/>
        <v>2181</v>
      </c>
      <c r="H607" s="204">
        <f>H608+H609</f>
        <v>1141</v>
      </c>
      <c r="I607" s="204">
        <f>I608+I609</f>
        <v>1040</v>
      </c>
      <c r="J607" s="201">
        <f t="shared" si="269"/>
        <v>1777</v>
      </c>
      <c r="K607" s="204">
        <f>K608+K609</f>
        <v>793.5</v>
      </c>
      <c r="L607" s="204">
        <f>L608+L609</f>
        <v>983.5</v>
      </c>
      <c r="M607" s="202">
        <f t="shared" si="258"/>
        <v>81.47638697845025</v>
      </c>
      <c r="N607" s="202">
        <f t="shared" si="259"/>
        <v>69.544259421560042</v>
      </c>
      <c r="O607" s="202">
        <f t="shared" si="260"/>
        <v>94.567307692307693</v>
      </c>
    </row>
    <row r="608" spans="1:15" s="189" customFormat="1" ht="18.75" x14ac:dyDescent="0.3">
      <c r="A608" s="190" t="s">
        <v>179</v>
      </c>
      <c r="B608" s="209" t="s">
        <v>73</v>
      </c>
      <c r="C608" s="191" t="s">
        <v>57</v>
      </c>
      <c r="D608" s="192">
        <f t="shared" si="267"/>
        <v>700</v>
      </c>
      <c r="E608" s="192">
        <v>700</v>
      </c>
      <c r="F608" s="192"/>
      <c r="G608" s="192">
        <f t="shared" si="268"/>
        <v>1874</v>
      </c>
      <c r="H608" s="192">
        <v>834</v>
      </c>
      <c r="I608" s="192">
        <v>1040</v>
      </c>
      <c r="J608" s="192">
        <f t="shared" si="269"/>
        <v>1666.2</v>
      </c>
      <c r="K608" s="192">
        <v>682.7</v>
      </c>
      <c r="L608" s="192">
        <v>983.5</v>
      </c>
      <c r="M608" s="192">
        <f t="shared" si="258"/>
        <v>88.911419423692635</v>
      </c>
      <c r="N608" s="192">
        <f t="shared" si="259"/>
        <v>81.858513189448445</v>
      </c>
      <c r="O608" s="192">
        <f t="shared" si="260"/>
        <v>94.567307692307693</v>
      </c>
    </row>
    <row r="609" spans="1:15" s="189" customFormat="1" ht="22.5" customHeight="1" x14ac:dyDescent="0.3">
      <c r="A609" s="190" t="s">
        <v>307</v>
      </c>
      <c r="B609" s="209" t="s">
        <v>73</v>
      </c>
      <c r="C609" s="191" t="s">
        <v>57</v>
      </c>
      <c r="D609" s="192">
        <f t="shared" si="267"/>
        <v>200</v>
      </c>
      <c r="E609" s="192">
        <v>200</v>
      </c>
      <c r="F609" s="192"/>
      <c r="G609" s="192">
        <f t="shared" si="268"/>
        <v>307</v>
      </c>
      <c r="H609" s="192">
        <v>307</v>
      </c>
      <c r="I609" s="192"/>
      <c r="J609" s="192">
        <f t="shared" si="269"/>
        <v>110.8</v>
      </c>
      <c r="K609" s="192">
        <v>110.8</v>
      </c>
      <c r="L609" s="192"/>
      <c r="M609" s="192">
        <f t="shared" si="258"/>
        <v>36.091205211726383</v>
      </c>
      <c r="N609" s="192">
        <f t="shared" si="259"/>
        <v>36.091205211726383</v>
      </c>
      <c r="O609" s="192"/>
    </row>
    <row r="610" spans="1:15" s="189" customFormat="1" ht="24.75" hidden="1" customHeight="1" x14ac:dyDescent="0.3">
      <c r="A610" s="190" t="s">
        <v>24</v>
      </c>
      <c r="B610" s="209" t="s">
        <v>73</v>
      </c>
      <c r="C610" s="191" t="s">
        <v>57</v>
      </c>
      <c r="D610" s="192">
        <f t="shared" si="267"/>
        <v>0</v>
      </c>
      <c r="E610" s="192"/>
      <c r="F610" s="192"/>
      <c r="G610" s="192">
        <f t="shared" si="268"/>
        <v>0</v>
      </c>
      <c r="H610" s="192"/>
      <c r="I610" s="192"/>
      <c r="J610" s="192">
        <f t="shared" si="269"/>
        <v>0</v>
      </c>
      <c r="K610" s="192"/>
      <c r="L610" s="192"/>
      <c r="M610" s="192" t="e">
        <f t="shared" si="258"/>
        <v>#DIV/0!</v>
      </c>
      <c r="N610" s="192" t="e">
        <f t="shared" si="259"/>
        <v>#DIV/0!</v>
      </c>
      <c r="O610" s="192" t="e">
        <f t="shared" si="260"/>
        <v>#DIV/0!</v>
      </c>
    </row>
    <row r="611" spans="1:15" s="189" customFormat="1" ht="0.75" hidden="1" customHeight="1" x14ac:dyDescent="0.3">
      <c r="A611" s="190" t="s">
        <v>25</v>
      </c>
      <c r="B611" s="209" t="s">
        <v>73</v>
      </c>
      <c r="C611" s="191" t="s">
        <v>57</v>
      </c>
      <c r="D611" s="192">
        <f t="shared" si="267"/>
        <v>0</v>
      </c>
      <c r="E611" s="192"/>
      <c r="F611" s="192"/>
      <c r="G611" s="192">
        <f t="shared" si="268"/>
        <v>0</v>
      </c>
      <c r="H611" s="192"/>
      <c r="I611" s="192"/>
      <c r="J611" s="192">
        <f t="shared" si="269"/>
        <v>0</v>
      </c>
      <c r="K611" s="192"/>
      <c r="L611" s="192"/>
      <c r="M611" s="192" t="e">
        <f t="shared" si="258"/>
        <v>#DIV/0!</v>
      </c>
      <c r="N611" s="192" t="e">
        <f t="shared" si="259"/>
        <v>#DIV/0!</v>
      </c>
      <c r="O611" s="192" t="e">
        <f t="shared" si="260"/>
        <v>#DIV/0!</v>
      </c>
    </row>
    <row r="612" spans="1:15" s="189" customFormat="1" ht="15.75" customHeight="1" x14ac:dyDescent="0.3">
      <c r="A612" s="185" t="s">
        <v>207</v>
      </c>
      <c r="B612" s="210" t="s">
        <v>73</v>
      </c>
      <c r="C612" s="186" t="s">
        <v>59</v>
      </c>
      <c r="D612" s="197">
        <f t="shared" si="267"/>
        <v>158329.4</v>
      </c>
      <c r="E612" s="187">
        <f>SUM(E614+E613+E615)</f>
        <v>9816.4</v>
      </c>
      <c r="F612" s="187">
        <f>SUM(F614+F613)</f>
        <v>148513</v>
      </c>
      <c r="G612" s="197">
        <f t="shared" si="268"/>
        <v>175553.7</v>
      </c>
      <c r="H612" s="187">
        <f>SUM(H614+H613+H615)</f>
        <v>12755.099999999999</v>
      </c>
      <c r="I612" s="187">
        <f>SUM(I614+I613+I615)</f>
        <v>162798.6</v>
      </c>
      <c r="J612" s="197">
        <f t="shared" si="269"/>
        <v>32192.899999999998</v>
      </c>
      <c r="K612" s="187">
        <f>SUM(K614+K613+K615)</f>
        <v>5259.8</v>
      </c>
      <c r="L612" s="187">
        <f>SUM(L614+L613+L615)</f>
        <v>26933.1</v>
      </c>
      <c r="M612" s="187">
        <f t="shared" si="258"/>
        <v>18.337921672969578</v>
      </c>
      <c r="N612" s="187">
        <f t="shared" si="259"/>
        <v>41.236838597894184</v>
      </c>
      <c r="O612" s="187">
        <f t="shared" si="260"/>
        <v>16.54381548735677</v>
      </c>
    </row>
    <row r="613" spans="1:15" s="189" customFormat="1" ht="80.25" customHeight="1" x14ac:dyDescent="0.3">
      <c r="A613" s="190" t="s">
        <v>630</v>
      </c>
      <c r="B613" s="209" t="s">
        <v>73</v>
      </c>
      <c r="C613" s="191" t="s">
        <v>59</v>
      </c>
      <c r="D613" s="192">
        <f t="shared" si="267"/>
        <v>0</v>
      </c>
      <c r="E613" s="192"/>
      <c r="F613" s="192"/>
      <c r="G613" s="192">
        <f t="shared" si="268"/>
        <v>3464.8</v>
      </c>
      <c r="H613" s="192">
        <v>464.8</v>
      </c>
      <c r="I613" s="192">
        <v>3000</v>
      </c>
      <c r="J613" s="192">
        <f t="shared" si="269"/>
        <v>0</v>
      </c>
      <c r="K613" s="192">
        <v>0</v>
      </c>
      <c r="L613" s="192"/>
      <c r="M613" s="192">
        <f t="shared" si="258"/>
        <v>0</v>
      </c>
      <c r="N613" s="192">
        <f t="shared" si="259"/>
        <v>0</v>
      </c>
      <c r="O613" s="192">
        <f t="shared" si="260"/>
        <v>0</v>
      </c>
    </row>
    <row r="614" spans="1:15" s="189" customFormat="1" ht="69.75" customHeight="1" x14ac:dyDescent="0.3">
      <c r="A614" s="190" t="s">
        <v>631</v>
      </c>
      <c r="B614" s="209" t="s">
        <v>73</v>
      </c>
      <c r="C614" s="191" t="s">
        <v>59</v>
      </c>
      <c r="D614" s="192">
        <v>158329.4</v>
      </c>
      <c r="E614" s="192">
        <v>7816.4</v>
      </c>
      <c r="F614" s="192">
        <v>148513</v>
      </c>
      <c r="G614" s="192">
        <f t="shared" si="268"/>
        <v>172088.9</v>
      </c>
      <c r="H614" s="192">
        <v>12290.3</v>
      </c>
      <c r="I614" s="192">
        <v>159798.6</v>
      </c>
      <c r="J614" s="192">
        <f t="shared" si="269"/>
        <v>32192.899999999998</v>
      </c>
      <c r="K614" s="192">
        <v>5259.8</v>
      </c>
      <c r="L614" s="192">
        <v>26933.1</v>
      </c>
      <c r="M614" s="192">
        <f t="shared" si="258"/>
        <v>18.707133347938189</v>
      </c>
      <c r="N614" s="192">
        <f t="shared" si="259"/>
        <v>42.796351594346767</v>
      </c>
      <c r="O614" s="192">
        <f t="shared" si="260"/>
        <v>16.854402979750759</v>
      </c>
    </row>
    <row r="615" spans="1:15" s="189" customFormat="1" ht="33.75" hidden="1" customHeight="1" x14ac:dyDescent="0.3">
      <c r="A615" s="190" t="s">
        <v>319</v>
      </c>
      <c r="B615" s="209" t="s">
        <v>73</v>
      </c>
      <c r="C615" s="191" t="s">
        <v>59</v>
      </c>
      <c r="D615" s="192"/>
      <c r="E615" s="192">
        <v>2000</v>
      </c>
      <c r="F615" s="192"/>
      <c r="G615" s="192">
        <f t="shared" si="268"/>
        <v>0</v>
      </c>
      <c r="H615" s="192"/>
      <c r="I615" s="192"/>
      <c r="J615" s="192">
        <f t="shared" si="269"/>
        <v>0</v>
      </c>
      <c r="K615" s="192"/>
      <c r="L615" s="192"/>
      <c r="M615" s="192"/>
      <c r="N615" s="192"/>
      <c r="O615" s="192"/>
    </row>
    <row r="616" spans="1:15" s="189" customFormat="1" ht="15.75" customHeight="1" x14ac:dyDescent="0.3">
      <c r="A616" s="185" t="s">
        <v>208</v>
      </c>
      <c r="B616" s="210" t="s">
        <v>73</v>
      </c>
      <c r="C616" s="186" t="s">
        <v>65</v>
      </c>
      <c r="D616" s="187">
        <f t="shared" si="267"/>
        <v>16193</v>
      </c>
      <c r="E616" s="187">
        <f>SUM(E617:E618)</f>
        <v>16193</v>
      </c>
      <c r="F616" s="187">
        <f>SUM(F617:F618)</f>
        <v>0</v>
      </c>
      <c r="G616" s="187">
        <f t="shared" si="268"/>
        <v>16396</v>
      </c>
      <c r="H616" s="187">
        <f>SUM(H617:H618)</f>
        <v>16396</v>
      </c>
      <c r="I616" s="187">
        <f t="shared" ref="I616" si="282">SUM(I617:I618)</f>
        <v>0</v>
      </c>
      <c r="J616" s="187">
        <f t="shared" si="269"/>
        <v>12992.7</v>
      </c>
      <c r="K616" s="187">
        <f>SUM(K617:K618)</f>
        <v>12992.7</v>
      </c>
      <c r="L616" s="187">
        <f t="shared" ref="L616" si="283">SUM(L617:L618)</f>
        <v>0</v>
      </c>
      <c r="M616" s="187">
        <f t="shared" ref="M616" si="284">SUM(N616:O616)</f>
        <v>72.295986590579503</v>
      </c>
      <c r="N616" s="188">
        <f>SUM(N617)</f>
        <v>72.295986590579503</v>
      </c>
      <c r="O616" s="188">
        <f t="shared" ref="O616" si="285">SUM(O617)</f>
        <v>0</v>
      </c>
    </row>
    <row r="617" spans="1:15" s="189" customFormat="1" ht="19.5" customHeight="1" x14ac:dyDescent="0.3">
      <c r="A617" s="190" t="s">
        <v>308</v>
      </c>
      <c r="B617" s="209" t="s">
        <v>73</v>
      </c>
      <c r="C617" s="191" t="s">
        <v>65</v>
      </c>
      <c r="D617" s="192">
        <f t="shared" si="267"/>
        <v>5305.7</v>
      </c>
      <c r="E617" s="192">
        <v>5305.7</v>
      </c>
      <c r="F617" s="192"/>
      <c r="G617" s="192">
        <f t="shared" si="268"/>
        <v>5309.7</v>
      </c>
      <c r="H617" s="192">
        <v>5309.7</v>
      </c>
      <c r="I617" s="192"/>
      <c r="J617" s="192">
        <f t="shared" si="269"/>
        <v>3838.7</v>
      </c>
      <c r="K617" s="192">
        <v>3838.7</v>
      </c>
      <c r="L617" s="192"/>
      <c r="M617" s="198">
        <f t="shared" ref="M617" si="286">SUM(J617/G617*100)</f>
        <v>72.295986590579503</v>
      </c>
      <c r="N617" s="198">
        <f t="shared" ref="N617" si="287">SUM(K617/H617*100)</f>
        <v>72.295986590579503</v>
      </c>
      <c r="O617" s="198">
        <v>0</v>
      </c>
    </row>
    <row r="618" spans="1:15" s="189" customFormat="1" ht="18" customHeight="1" x14ac:dyDescent="0.3">
      <c r="A618" s="190" t="s">
        <v>309</v>
      </c>
      <c r="B618" s="209" t="s">
        <v>73</v>
      </c>
      <c r="C618" s="191" t="s">
        <v>65</v>
      </c>
      <c r="D618" s="192">
        <f t="shared" si="267"/>
        <v>10887.3</v>
      </c>
      <c r="E618" s="192">
        <v>10887.3</v>
      </c>
      <c r="F618" s="192"/>
      <c r="G618" s="192">
        <f t="shared" si="268"/>
        <v>11086.3</v>
      </c>
      <c r="H618" s="192">
        <v>11086.3</v>
      </c>
      <c r="I618" s="192"/>
      <c r="J618" s="192">
        <f t="shared" si="269"/>
        <v>9154</v>
      </c>
      <c r="K618" s="192">
        <v>9154</v>
      </c>
      <c r="L618" s="192"/>
      <c r="M618" s="192"/>
      <c r="N618" s="192"/>
      <c r="O618" s="192"/>
    </row>
    <row r="619" spans="1:15" s="184" customFormat="1" ht="18" customHeight="1" x14ac:dyDescent="0.3">
      <c r="A619" s="180" t="s">
        <v>209</v>
      </c>
      <c r="B619" s="216" t="s">
        <v>120</v>
      </c>
      <c r="C619" s="181" t="s">
        <v>58</v>
      </c>
      <c r="D619" s="182">
        <f t="shared" si="267"/>
        <v>7942.5</v>
      </c>
      <c r="E619" s="183">
        <f>SUM(E620+E623)</f>
        <v>7942.5</v>
      </c>
      <c r="F619" s="183">
        <f>SUM(F620)</f>
        <v>0</v>
      </c>
      <c r="G619" s="182">
        <f t="shared" si="268"/>
        <v>12122.2</v>
      </c>
      <c r="H619" s="183">
        <f>SUM(H620+H623)</f>
        <v>12122.2</v>
      </c>
      <c r="I619" s="183">
        <f t="shared" ref="I619" si="288">SUM(I620+I623)</f>
        <v>0</v>
      </c>
      <c r="J619" s="182">
        <f t="shared" si="269"/>
        <v>8324.4</v>
      </c>
      <c r="K619" s="183">
        <f>SUM(K620+K623)</f>
        <v>8324.4</v>
      </c>
      <c r="L619" s="183">
        <f t="shared" ref="L619" si="289">SUM(L620+L623)</f>
        <v>0</v>
      </c>
      <c r="M619" s="182">
        <f t="shared" ref="M619" si="290">SUM(J619/G619*100)</f>
        <v>68.670703337677978</v>
      </c>
      <c r="N619" s="182">
        <f t="shared" ref="N619" si="291">SUM(K619/H619*100)</f>
        <v>68.670703337677978</v>
      </c>
      <c r="O619" s="182"/>
    </row>
    <row r="620" spans="1:15" s="189" customFormat="1" ht="18" customHeight="1" x14ac:dyDescent="0.3">
      <c r="A620" s="185" t="s">
        <v>210</v>
      </c>
      <c r="B620" s="210" t="s">
        <v>120</v>
      </c>
      <c r="C620" s="186" t="s">
        <v>59</v>
      </c>
      <c r="D620" s="187">
        <f t="shared" si="267"/>
        <v>5942.5</v>
      </c>
      <c r="E620" s="187">
        <f>SUM(E621+E622)</f>
        <v>5942.5</v>
      </c>
      <c r="F620" s="187">
        <f>SUM(F621)</f>
        <v>0</v>
      </c>
      <c r="G620" s="187">
        <f t="shared" si="268"/>
        <v>6622.2000000000007</v>
      </c>
      <c r="H620" s="187">
        <f>SUM(H621+H622)</f>
        <v>6622.2000000000007</v>
      </c>
      <c r="I620" s="187">
        <f t="shared" ref="I620" si="292">SUM(I621+I622)</f>
        <v>0</v>
      </c>
      <c r="J620" s="187">
        <f t="shared" si="269"/>
        <v>5002.5</v>
      </c>
      <c r="K620" s="187">
        <f>SUM(K621+K622)</f>
        <v>5002.5</v>
      </c>
      <c r="L620" s="187">
        <f t="shared" ref="L620" si="293">SUM(L621+L622)</f>
        <v>0</v>
      </c>
      <c r="M620" s="187">
        <f t="shared" ref="M620:M624" si="294">SUM(J620/G620*100)</f>
        <v>75.541360877049911</v>
      </c>
      <c r="N620" s="187">
        <f t="shared" ref="N620:N624" si="295">SUM(K620/H620*100)</f>
        <v>75.541360877049911</v>
      </c>
      <c r="O620" s="187"/>
    </row>
    <row r="621" spans="1:15" s="189" customFormat="1" ht="37.5" customHeight="1" x14ac:dyDescent="0.3">
      <c r="A621" s="190" t="s">
        <v>703</v>
      </c>
      <c r="B621" s="209" t="s">
        <v>120</v>
      </c>
      <c r="C621" s="191" t="s">
        <v>59</v>
      </c>
      <c r="D621" s="192">
        <f t="shared" si="267"/>
        <v>5742.5</v>
      </c>
      <c r="E621" s="192">
        <v>5742.5</v>
      </c>
      <c r="F621" s="192"/>
      <c r="G621" s="192">
        <f t="shared" si="268"/>
        <v>6193.1</v>
      </c>
      <c r="H621" s="192">
        <v>6193.1</v>
      </c>
      <c r="I621" s="192"/>
      <c r="J621" s="192">
        <f t="shared" si="269"/>
        <v>4759.8999999999996</v>
      </c>
      <c r="K621" s="192">
        <v>4759.8999999999996</v>
      </c>
      <c r="L621" s="192"/>
      <c r="M621" s="192">
        <f t="shared" si="294"/>
        <v>76.858116290710626</v>
      </c>
      <c r="N621" s="192">
        <f t="shared" si="295"/>
        <v>76.858116290710626</v>
      </c>
      <c r="O621" s="192"/>
    </row>
    <row r="622" spans="1:15" s="189" customFormat="1" ht="17.25" customHeight="1" x14ac:dyDescent="0.3">
      <c r="A622" s="190" t="s">
        <v>1044</v>
      </c>
      <c r="B622" s="209" t="s">
        <v>120</v>
      </c>
      <c r="C622" s="191" t="s">
        <v>59</v>
      </c>
      <c r="D622" s="192">
        <f t="shared" si="267"/>
        <v>200</v>
      </c>
      <c r="E622" s="192">
        <v>200</v>
      </c>
      <c r="F622" s="192"/>
      <c r="G622" s="192">
        <f t="shared" si="268"/>
        <v>429.1</v>
      </c>
      <c r="H622" s="192">
        <v>429.1</v>
      </c>
      <c r="I622" s="192"/>
      <c r="J622" s="192">
        <f t="shared" si="269"/>
        <v>242.6</v>
      </c>
      <c r="K622" s="192">
        <v>242.6</v>
      </c>
      <c r="L622" s="192"/>
      <c r="M622" s="192">
        <f t="shared" si="294"/>
        <v>56.536937776742015</v>
      </c>
      <c r="N622" s="192">
        <f t="shared" si="295"/>
        <v>56.536937776742015</v>
      </c>
      <c r="O622" s="192"/>
    </row>
    <row r="623" spans="1:15" s="193" customFormat="1" ht="17.25" customHeight="1" x14ac:dyDescent="0.3">
      <c r="A623" s="185" t="s">
        <v>21</v>
      </c>
      <c r="B623" s="210" t="s">
        <v>120</v>
      </c>
      <c r="C623" s="186" t="s">
        <v>63</v>
      </c>
      <c r="D623" s="188">
        <f t="shared" ref="D623:L623" si="296">SUM(D624)</f>
        <v>2000</v>
      </c>
      <c r="E623" s="188">
        <f t="shared" si="296"/>
        <v>2000</v>
      </c>
      <c r="F623" s="188">
        <f t="shared" si="296"/>
        <v>0</v>
      </c>
      <c r="G623" s="188">
        <f t="shared" si="296"/>
        <v>5500</v>
      </c>
      <c r="H623" s="188">
        <f t="shared" si="296"/>
        <v>5500</v>
      </c>
      <c r="I623" s="188">
        <f t="shared" si="296"/>
        <v>0</v>
      </c>
      <c r="J623" s="188">
        <f t="shared" si="296"/>
        <v>3321.9</v>
      </c>
      <c r="K623" s="188">
        <f t="shared" si="296"/>
        <v>3321.9</v>
      </c>
      <c r="L623" s="188">
        <f t="shared" si="296"/>
        <v>0</v>
      </c>
      <c r="M623" s="197">
        <f t="shared" si="294"/>
        <v>60.398181818181818</v>
      </c>
      <c r="N623" s="197">
        <f t="shared" si="295"/>
        <v>60.398181818181818</v>
      </c>
      <c r="O623" s="197"/>
    </row>
    <row r="624" spans="1:15" s="189" customFormat="1" ht="38.25" customHeight="1" x14ac:dyDescent="0.3">
      <c r="A624" s="190" t="s">
        <v>312</v>
      </c>
      <c r="B624" s="209" t="s">
        <v>120</v>
      </c>
      <c r="C624" s="191" t="s">
        <v>63</v>
      </c>
      <c r="D624" s="192">
        <f>SUM(E624)</f>
        <v>2000</v>
      </c>
      <c r="E624" s="192">
        <v>2000</v>
      </c>
      <c r="F624" s="192"/>
      <c r="G624" s="192">
        <f>SUM(H624)</f>
        <v>5500</v>
      </c>
      <c r="H624" s="192">
        <v>5500</v>
      </c>
      <c r="I624" s="192"/>
      <c r="J624" s="192">
        <f>SUM(K624)</f>
        <v>3321.9</v>
      </c>
      <c r="K624" s="192">
        <v>3321.9</v>
      </c>
      <c r="L624" s="192"/>
      <c r="M624" s="192">
        <f t="shared" si="294"/>
        <v>60.398181818181818</v>
      </c>
      <c r="N624" s="192">
        <f t="shared" si="295"/>
        <v>60.398181818181818</v>
      </c>
      <c r="O624" s="192"/>
    </row>
    <row r="625" spans="1:15" s="184" customFormat="1" ht="22.5" customHeight="1" x14ac:dyDescent="0.3">
      <c r="A625" s="180" t="s">
        <v>211</v>
      </c>
      <c r="B625" s="181" t="s">
        <v>77</v>
      </c>
      <c r="C625" s="181" t="s">
        <v>58</v>
      </c>
      <c r="D625" s="182">
        <f>SUM(E625:F625)</f>
        <v>3741.6</v>
      </c>
      <c r="E625" s="183">
        <f>SUM(E626)</f>
        <v>3741.6</v>
      </c>
      <c r="F625" s="183">
        <f>SUM(F626)</f>
        <v>0</v>
      </c>
      <c r="G625" s="182">
        <f t="shared" si="268"/>
        <v>3741.6</v>
      </c>
      <c r="H625" s="183">
        <f>SUM(H626)</f>
        <v>3741.6</v>
      </c>
      <c r="I625" s="183">
        <f t="shared" ref="I625" si="297">SUM(I626)</f>
        <v>0</v>
      </c>
      <c r="J625" s="182">
        <f t="shared" ref="J625" si="298">SUM(K625:L625)</f>
        <v>324.10000000000002</v>
      </c>
      <c r="K625" s="183">
        <f>SUM(K626)</f>
        <v>324.10000000000002</v>
      </c>
      <c r="L625" s="183">
        <f t="shared" ref="L625" si="299">SUM(L626)</f>
        <v>0</v>
      </c>
      <c r="M625" s="182">
        <f t="shared" ref="M625" si="300">SUM(N625:O625)</f>
        <v>8.6620697028009417</v>
      </c>
      <c r="N625" s="183">
        <f>SUM(N626)</f>
        <v>8.6620697028009417</v>
      </c>
      <c r="O625" s="183">
        <f t="shared" ref="O625" si="301">SUM(O626)</f>
        <v>0</v>
      </c>
    </row>
    <row r="626" spans="1:15" s="227" customFormat="1" ht="21.75" customHeight="1" x14ac:dyDescent="0.3">
      <c r="A626" s="225" t="s">
        <v>212</v>
      </c>
      <c r="B626" s="226" t="s">
        <v>77</v>
      </c>
      <c r="C626" s="226" t="s">
        <v>57</v>
      </c>
      <c r="D626" s="198">
        <f>SUM(E626:F626)</f>
        <v>3741.6</v>
      </c>
      <c r="E626" s="198">
        <v>3741.6</v>
      </c>
      <c r="F626" s="198"/>
      <c r="G626" s="198">
        <f>SUM(H626:I626)</f>
        <v>3741.6</v>
      </c>
      <c r="H626" s="198">
        <v>3741.6</v>
      </c>
      <c r="I626" s="198"/>
      <c r="J626" s="198">
        <f>SUM(K626:L626)</f>
        <v>324.10000000000002</v>
      </c>
      <c r="K626" s="198">
        <v>324.10000000000002</v>
      </c>
      <c r="L626" s="198"/>
      <c r="M626" s="198">
        <f t="shared" ref="M626" si="302">SUM(J626/G626*100)</f>
        <v>8.6620697028009417</v>
      </c>
      <c r="N626" s="198">
        <f t="shared" ref="N626" si="303">SUM(K626/H626*100)</f>
        <v>8.6620697028009417</v>
      </c>
      <c r="O626" s="198">
        <v>0</v>
      </c>
    </row>
    <row r="627" spans="1:15" s="184" customFormat="1" ht="32.25" customHeight="1" x14ac:dyDescent="0.3">
      <c r="A627" s="194" t="s">
        <v>291</v>
      </c>
      <c r="B627" s="228"/>
      <c r="C627" s="228"/>
      <c r="D627" s="202">
        <f>SUM(D8+D43+D70+D170+D220+D223+D469+D521+D561+D601+D619+D625)</f>
        <v>2818927.8000000007</v>
      </c>
      <c r="E627" s="202" t="e">
        <f>SUM(E8+E43+E70+E170+E220+E223+E469+E521+E561+E601+E619+E625)</f>
        <v>#REF!</v>
      </c>
      <c r="F627" s="202" t="e">
        <f>SUM(F8+F43+F70+F170+F220+F223+F469+F521+F561+F601+F619+F625)</f>
        <v>#REF!</v>
      </c>
      <c r="G627" s="202">
        <f>SUM(G8+G43+G70+G170+G220+G223+G469+G521+G561+G601+G619+G625)</f>
        <v>3701599.8000000003</v>
      </c>
      <c r="H627" s="202">
        <f>SUM(H8+H43+H70+H170+H220+H223+H469+H521+H561+H601+H619+H625)</f>
        <v>1828886.5999999999</v>
      </c>
      <c r="I627" s="202">
        <f>I8+I43+I70+I170+I223+I469+I521+I561+I601+I619</f>
        <v>1872713.2</v>
      </c>
      <c r="J627" s="202">
        <f>SUM(J8+J43+J70+J170+J220+J223+J469+J521+J561+J601+J619+J625)</f>
        <v>2277203.9</v>
      </c>
      <c r="K627" s="202">
        <f>SUM(K8+K43+K70+K170+K220+K223+K469+K521+K561+K601+K619+K625)</f>
        <v>1268377</v>
      </c>
      <c r="L627" s="202">
        <f>L8+L43+L70+L170+L223+L469+L521+L561+L601+L619</f>
        <v>1008826.8999999999</v>
      </c>
      <c r="M627" s="202">
        <f t="shared" ref="M627" si="304">SUM(J627/G627*100)</f>
        <v>61.519451670599281</v>
      </c>
      <c r="N627" s="202">
        <f t="shared" ref="N627" si="305">SUM(K627/H627*100)</f>
        <v>69.352413648828744</v>
      </c>
      <c r="O627" s="217">
        <f t="shared" ref="O627" si="306">SUM(L627*100)/I627</f>
        <v>53.869802380845066</v>
      </c>
    </row>
    <row r="628" spans="1:15" s="162" customFormat="1" ht="7.5" customHeight="1" x14ac:dyDescent="0.25">
      <c r="A628" s="159"/>
      <c r="B628" s="160"/>
      <c r="C628" s="160"/>
      <c r="D628" s="161"/>
      <c r="E628" s="161"/>
      <c r="F628" s="161"/>
      <c r="G628" s="229"/>
      <c r="H628" s="229"/>
      <c r="I628" s="229"/>
      <c r="L628" s="163"/>
      <c r="M628" s="163"/>
    </row>
    <row r="629" spans="1:15" s="162" customFormat="1" hidden="1" x14ac:dyDescent="0.25">
      <c r="A629" s="159" t="s">
        <v>214</v>
      </c>
      <c r="B629" s="160"/>
      <c r="C629" s="160"/>
      <c r="D629" s="230"/>
      <c r="E629" s="230">
        <v>1395715.7</v>
      </c>
      <c r="F629" s="230"/>
      <c r="G629" s="230"/>
      <c r="H629" s="230"/>
      <c r="I629" s="230"/>
      <c r="L629" s="163"/>
      <c r="M629" s="163"/>
    </row>
    <row r="630" spans="1:15" s="162" customFormat="1" hidden="1" x14ac:dyDescent="0.25">
      <c r="A630" s="159" t="s">
        <v>132</v>
      </c>
      <c r="B630" s="160"/>
      <c r="C630" s="160"/>
      <c r="D630" s="161"/>
      <c r="E630" s="230">
        <v>102411.2</v>
      </c>
      <c r="F630" s="161"/>
      <c r="G630" s="161"/>
      <c r="H630" s="230"/>
      <c r="I630" s="161"/>
      <c r="L630" s="163"/>
      <c r="M630" s="163"/>
    </row>
    <row r="631" spans="1:15" s="162" customFormat="1" hidden="1" x14ac:dyDescent="0.25">
      <c r="A631" s="159" t="s">
        <v>35</v>
      </c>
      <c r="B631" s="160"/>
      <c r="C631" s="160"/>
      <c r="D631" s="161"/>
      <c r="E631" s="161"/>
      <c r="F631" s="230">
        <v>1320800.8999999999</v>
      </c>
      <c r="G631" s="161"/>
      <c r="H631" s="161"/>
      <c r="I631" s="230"/>
      <c r="L631" s="163"/>
      <c r="M631" s="163"/>
    </row>
    <row r="632" spans="1:15" s="162" customFormat="1" hidden="1" x14ac:dyDescent="0.25">
      <c r="A632" s="161" t="s">
        <v>36</v>
      </c>
      <c r="B632" s="160"/>
      <c r="C632" s="160"/>
      <c r="D632" s="161"/>
      <c r="E632" s="161"/>
      <c r="F632" s="161"/>
      <c r="G632" s="161"/>
      <c r="H632" s="161"/>
      <c r="I632" s="161"/>
      <c r="L632" s="163"/>
      <c r="M632" s="163"/>
    </row>
    <row r="633" spans="1:15" s="162" customFormat="1" hidden="1" x14ac:dyDescent="0.25">
      <c r="A633" s="159" t="s">
        <v>37</v>
      </c>
      <c r="B633" s="160"/>
      <c r="C633" s="160"/>
      <c r="D633" s="161"/>
      <c r="E633" s="161"/>
      <c r="F633" s="161"/>
      <c r="G633" s="161"/>
      <c r="H633" s="161"/>
      <c r="I633" s="161"/>
      <c r="L633" s="163"/>
      <c r="M633" s="163"/>
    </row>
    <row r="634" spans="1:15" s="162" customFormat="1" hidden="1" x14ac:dyDescent="0.25">
      <c r="A634" s="159"/>
      <c r="B634" s="160"/>
      <c r="C634" s="160"/>
      <c r="D634" s="161"/>
      <c r="E634" s="230" t="e">
        <f>SUM(E630+E629-E627)</f>
        <v>#REF!</v>
      </c>
      <c r="F634" s="230" t="e">
        <f>SUM(F631-F627)</f>
        <v>#REF!</v>
      </c>
      <c r="G634" s="161"/>
      <c r="H634" s="230"/>
      <c r="I634" s="230"/>
      <c r="L634" s="163"/>
      <c r="M634" s="163"/>
    </row>
    <row r="635" spans="1:15" s="162" customFormat="1" hidden="1" x14ac:dyDescent="0.25">
      <c r="A635" s="159"/>
      <c r="B635" s="160"/>
      <c r="C635" s="160"/>
      <c r="D635" s="161"/>
      <c r="E635" s="161"/>
      <c r="F635" s="161"/>
      <c r="G635" s="230"/>
      <c r="H635" s="230"/>
      <c r="I635" s="230"/>
      <c r="L635" s="163"/>
      <c r="M635" s="163"/>
    </row>
    <row r="636" spans="1:15" s="162" customFormat="1" hidden="1" x14ac:dyDescent="0.25">
      <c r="A636" s="159"/>
      <c r="B636" s="160"/>
      <c r="C636" s="160"/>
      <c r="D636" s="161"/>
      <c r="E636" s="161"/>
      <c r="F636" s="161"/>
      <c r="G636" s="230"/>
      <c r="H636" s="230"/>
      <c r="I636" s="230"/>
      <c r="L636" s="163"/>
      <c r="M636" s="163"/>
    </row>
    <row r="637" spans="1:15" s="162" customFormat="1" hidden="1" x14ac:dyDescent="0.25">
      <c r="A637" s="159"/>
      <c r="B637" s="160"/>
      <c r="C637" s="160"/>
      <c r="D637" s="161"/>
      <c r="E637" s="161"/>
      <c r="F637" s="161"/>
      <c r="G637" s="230"/>
      <c r="H637" s="230"/>
      <c r="I637" s="230"/>
      <c r="L637" s="163"/>
      <c r="M637" s="163"/>
    </row>
    <row r="638" spans="1:15" s="162" customFormat="1" hidden="1" x14ac:dyDescent="0.25">
      <c r="A638" s="159"/>
      <c r="B638" s="160"/>
      <c r="C638" s="160"/>
      <c r="D638" s="161"/>
      <c r="E638" s="161"/>
      <c r="F638" s="161"/>
      <c r="G638" s="230">
        <v>3701599.8</v>
      </c>
      <c r="H638" s="230">
        <v>1828886.6</v>
      </c>
      <c r="I638" s="230">
        <v>1872713.2</v>
      </c>
      <c r="J638" s="162">
        <v>2277203.9</v>
      </c>
      <c r="K638" s="162">
        <v>1268377</v>
      </c>
      <c r="L638" s="230">
        <v>1008826.9</v>
      </c>
      <c r="M638" s="163"/>
    </row>
    <row r="639" spans="1:15" s="162" customFormat="1" ht="0.75" customHeight="1" x14ac:dyDescent="0.25">
      <c r="A639" s="159"/>
      <c r="B639" s="160"/>
      <c r="C639" s="160"/>
      <c r="D639" s="161" t="s">
        <v>884</v>
      </c>
      <c r="E639" s="161"/>
      <c r="F639" s="161"/>
      <c r="G639" s="230">
        <f>SUM(G638-G627)</f>
        <v>-4.6566128730773926E-10</v>
      </c>
      <c r="H639" s="230">
        <f t="shared" ref="H639:I639" si="307">SUM(H638-H627)</f>
        <v>2.3283064365386963E-10</v>
      </c>
      <c r="I639" s="230">
        <f t="shared" si="307"/>
        <v>0</v>
      </c>
      <c r="J639" s="230">
        <f t="shared" ref="J639" si="308">SUM(J638-J627)</f>
        <v>0</v>
      </c>
      <c r="K639" s="230">
        <f t="shared" ref="K639" si="309">SUM(K638-K627)</f>
        <v>0</v>
      </c>
      <c r="L639" s="230">
        <f t="shared" ref="L639" si="310">SUM(L638-L627)</f>
        <v>1.1641532182693481E-10</v>
      </c>
      <c r="M639" s="163"/>
    </row>
    <row r="640" spans="1:15" s="162" customFormat="1" ht="48" customHeight="1" x14ac:dyDescent="0.25">
      <c r="A640" s="159"/>
      <c r="B640" s="160"/>
      <c r="C640" s="160"/>
      <c r="D640" s="161"/>
      <c r="E640" s="161"/>
      <c r="F640" s="161"/>
      <c r="G640" s="230"/>
      <c r="H640" s="230"/>
      <c r="I640" s="230"/>
      <c r="J640" s="230"/>
      <c r="K640" s="230"/>
      <c r="L640" s="230"/>
      <c r="M640" s="163"/>
    </row>
    <row r="641" spans="1:13" s="189" customFormat="1" ht="23.25" x14ac:dyDescent="0.35">
      <c r="A641" s="231" t="s">
        <v>712</v>
      </c>
      <c r="B641" s="232"/>
      <c r="C641" s="232"/>
      <c r="D641" s="233" t="s">
        <v>713</v>
      </c>
      <c r="E641" s="233"/>
      <c r="F641" s="233"/>
      <c r="G641" s="233"/>
      <c r="H641" s="234"/>
      <c r="I641" s="235"/>
    </row>
    <row r="642" spans="1:13" s="162" customFormat="1" ht="23.25" x14ac:dyDescent="0.35">
      <c r="A642" s="231"/>
      <c r="B642" s="232"/>
      <c r="C642" s="232"/>
      <c r="D642" s="233"/>
      <c r="E642" s="233"/>
      <c r="F642" s="233"/>
      <c r="G642" s="233"/>
      <c r="H642" s="161"/>
      <c r="I642" s="161"/>
      <c r="L642" s="163"/>
      <c r="M642" s="163"/>
    </row>
    <row r="643" spans="1:13" s="162" customFormat="1" ht="23.25" x14ac:dyDescent="0.35">
      <c r="A643" s="231"/>
      <c r="B643" s="232"/>
      <c r="C643" s="232"/>
      <c r="D643" s="233"/>
      <c r="E643" s="233"/>
      <c r="F643" s="233"/>
      <c r="G643" s="233"/>
      <c r="H643" s="161"/>
      <c r="I643" s="161"/>
      <c r="L643" s="163"/>
      <c r="M643" s="163"/>
    </row>
    <row r="644" spans="1:13" s="162" customFormat="1" x14ac:dyDescent="0.25">
      <c r="A644" s="159"/>
      <c r="B644" s="160"/>
      <c r="C644" s="160"/>
      <c r="D644" s="161"/>
      <c r="E644" s="161"/>
      <c r="F644" s="161"/>
      <c r="G644" s="161"/>
      <c r="H644" s="161"/>
      <c r="I644" s="161"/>
      <c r="L644" s="163"/>
      <c r="M644" s="163"/>
    </row>
    <row r="646" spans="1:13" ht="4.5" customHeight="1" x14ac:dyDescent="0.25"/>
    <row r="647" spans="1:13" ht="23.25" hidden="1" x14ac:dyDescent="0.35">
      <c r="A647" s="39"/>
      <c r="B647" s="40"/>
      <c r="C647" s="40"/>
      <c r="D647" s="41"/>
      <c r="E647" s="41"/>
      <c r="F647" s="41"/>
      <c r="G647" s="41"/>
    </row>
    <row r="648" spans="1:13" hidden="1" x14ac:dyDescent="0.25"/>
  </sheetData>
  <mergeCells count="9">
    <mergeCell ref="J4:L5"/>
    <mergeCell ref="M4:O5"/>
    <mergeCell ref="A2:M2"/>
    <mergeCell ref="D4:D6"/>
    <mergeCell ref="A4:A6"/>
    <mergeCell ref="B4:B6"/>
    <mergeCell ref="C4:C6"/>
    <mergeCell ref="G4:I5"/>
    <mergeCell ref="E4:F4"/>
  </mergeCells>
  <phoneticPr fontId="5" type="noConversion"/>
  <pageMargins left="0.55118110236220474" right="0.19685039370078741" top="0.15748031496062992" bottom="0.15748031496062992" header="0.19685039370078741" footer="0.15748031496062992"/>
  <pageSetup paperSize="9" scale="40" fitToHeight="10" orientation="landscape" r:id="rId1"/>
  <rowBreaks count="2" manualBreakCount="2">
    <brk id="537" max="14" man="1"/>
    <brk id="614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workbookViewId="0">
      <selection activeCell="A9" sqref="A9"/>
    </sheetView>
  </sheetViews>
  <sheetFormatPr defaultColWidth="8" defaultRowHeight="12.75" x14ac:dyDescent="0.2"/>
  <cols>
    <col min="1" max="1" width="92.5703125" style="8" customWidth="1"/>
    <col min="2" max="2" width="0" style="8" hidden="1" customWidth="1"/>
    <col min="3" max="3" width="7.7109375" style="8" customWidth="1"/>
    <col min="4" max="4" width="8.5703125" style="8" customWidth="1"/>
    <col min="5" max="5" width="22.28515625" style="8" customWidth="1"/>
    <col min="6" max="6" width="18.85546875" style="8" customWidth="1"/>
    <col min="7" max="7" width="17.140625" style="8" customWidth="1"/>
    <col min="8" max="251" width="8" style="8" customWidth="1"/>
    <col min="252" max="16384" width="8" style="8"/>
  </cols>
  <sheetData>
    <row r="1" spans="1:7" s="5" customFormat="1" ht="12.75" customHeight="1" x14ac:dyDescent="0.25">
      <c r="A1" s="2"/>
      <c r="B1" s="3"/>
      <c r="E1" s="2"/>
      <c r="F1" s="4"/>
    </row>
    <row r="2" spans="1:7" s="5" customFormat="1" ht="12.75" customHeight="1" x14ac:dyDescent="0.25">
      <c r="A2" s="2"/>
      <c r="B2" s="3"/>
      <c r="E2" s="2"/>
      <c r="F2" s="4"/>
    </row>
    <row r="3" spans="1:7" s="5" customFormat="1" ht="12.75" customHeight="1" x14ac:dyDescent="0.25">
      <c r="A3" s="2"/>
      <c r="B3" s="3"/>
      <c r="E3" s="2"/>
      <c r="F3" s="4"/>
    </row>
    <row r="4" spans="1:7" s="5" customFormat="1" ht="12.75" customHeight="1" x14ac:dyDescent="0.25">
      <c r="A4" s="2"/>
      <c r="B4" s="3"/>
      <c r="E4" s="2"/>
      <c r="F4" s="4"/>
    </row>
    <row r="5" spans="1:7" ht="12.75" customHeight="1" x14ac:dyDescent="0.25">
      <c r="A5" s="2"/>
      <c r="B5" s="3"/>
      <c r="C5" s="6"/>
      <c r="D5" s="2"/>
      <c r="E5" s="7"/>
      <c r="F5" s="7"/>
    </row>
    <row r="6" spans="1:7" ht="24" customHeight="1" x14ac:dyDescent="0.2">
      <c r="A6" s="142" t="s">
        <v>1027</v>
      </c>
      <c r="B6" s="142"/>
      <c r="C6" s="142"/>
      <c r="D6" s="142"/>
      <c r="E6" s="142"/>
      <c r="F6" s="142"/>
      <c r="G6" s="142"/>
    </row>
    <row r="7" spans="1:7" ht="19.5" customHeight="1" x14ac:dyDescent="0.2">
      <c r="A7" s="142" t="s">
        <v>1029</v>
      </c>
      <c r="B7" s="142"/>
      <c r="C7" s="142"/>
      <c r="D7" s="142"/>
      <c r="E7" s="142"/>
      <c r="F7" s="142"/>
      <c r="G7" s="142"/>
    </row>
    <row r="8" spans="1:7" ht="15.75" customHeight="1" x14ac:dyDescent="0.2"/>
    <row r="9" spans="1:7" ht="15.75" customHeight="1" x14ac:dyDescent="0.2">
      <c r="A9" s="9"/>
      <c r="B9" s="9"/>
      <c r="C9" s="9"/>
      <c r="D9" s="9"/>
      <c r="E9" s="9"/>
      <c r="F9" s="7"/>
    </row>
    <row r="10" spans="1:7" ht="15.75" customHeight="1" x14ac:dyDescent="0.25">
      <c r="A10" s="3"/>
      <c r="B10" s="3"/>
      <c r="C10" s="3"/>
      <c r="D10" s="3"/>
      <c r="E10" s="3"/>
      <c r="F10" s="7" t="s">
        <v>234</v>
      </c>
    </row>
    <row r="11" spans="1:7" ht="32.25" customHeight="1" x14ac:dyDescent="0.2">
      <c r="A11" s="146" t="s">
        <v>236</v>
      </c>
      <c r="B11" s="103"/>
      <c r="C11" s="146" t="s">
        <v>237</v>
      </c>
      <c r="D11" s="146" t="s">
        <v>238</v>
      </c>
      <c r="E11" s="147" t="s">
        <v>878</v>
      </c>
      <c r="F11" s="143" t="s">
        <v>880</v>
      </c>
      <c r="G11" s="143" t="s">
        <v>879</v>
      </c>
    </row>
    <row r="12" spans="1:7" ht="78" customHeight="1" x14ac:dyDescent="0.2">
      <c r="A12" s="146"/>
      <c r="B12" s="35"/>
      <c r="C12" s="146"/>
      <c r="D12" s="146"/>
      <c r="E12" s="147"/>
      <c r="F12" s="144"/>
      <c r="G12" s="144"/>
    </row>
    <row r="13" spans="1:7" s="15" customFormat="1" ht="11.25" customHeight="1" x14ac:dyDescent="0.2">
      <c r="A13" s="31">
        <v>1</v>
      </c>
      <c r="B13" s="36"/>
      <c r="C13" s="31">
        <v>2</v>
      </c>
      <c r="D13" s="31">
        <v>3</v>
      </c>
      <c r="E13" s="31">
        <v>4</v>
      </c>
      <c r="F13" s="31">
        <v>5</v>
      </c>
      <c r="G13" s="31">
        <v>6</v>
      </c>
    </row>
    <row r="14" spans="1:7" ht="15.75" customHeight="1" x14ac:dyDescent="0.25">
      <c r="A14" s="145" t="s">
        <v>239</v>
      </c>
      <c r="B14" s="145"/>
      <c r="C14" s="12">
        <v>1</v>
      </c>
      <c r="D14" s="12" t="s">
        <v>240</v>
      </c>
      <c r="E14" s="113">
        <f>SUM(E15:E21)</f>
        <v>313807.40000000002</v>
      </c>
      <c r="F14" s="113">
        <f>SUM(F15:F21)</f>
        <v>253849.60000000001</v>
      </c>
      <c r="G14" s="111">
        <f>SUM(F14*100)/E14</f>
        <v>80.89343973405343</v>
      </c>
    </row>
    <row r="15" spans="1:7" ht="30" customHeight="1" x14ac:dyDescent="0.25">
      <c r="A15" s="104" t="s">
        <v>241</v>
      </c>
      <c r="B15" s="10"/>
      <c r="C15" s="11">
        <v>1</v>
      </c>
      <c r="D15" s="11">
        <v>2</v>
      </c>
      <c r="E15" s="114">
        <f>SUM('свод 2012'!G9)</f>
        <v>4326.3</v>
      </c>
      <c r="F15" s="110">
        <f>SUM('свод 2012'!J9)</f>
        <v>4006.5</v>
      </c>
      <c r="G15" s="112">
        <f>SUM(F15*100)/E15</f>
        <v>92.608002218986201</v>
      </c>
    </row>
    <row r="16" spans="1:7" ht="35.25" customHeight="1" x14ac:dyDescent="0.25">
      <c r="A16" s="104" t="s">
        <v>242</v>
      </c>
      <c r="B16" s="10"/>
      <c r="C16" s="11">
        <v>1</v>
      </c>
      <c r="D16" s="11">
        <v>3</v>
      </c>
      <c r="E16" s="114">
        <f>SUM('свод 2012'!G11)</f>
        <v>19347.800000000003</v>
      </c>
      <c r="F16" s="110">
        <f>SUM('свод 2012'!J11)</f>
        <v>13322.1</v>
      </c>
      <c r="G16" s="112">
        <f t="shared" ref="G16:G68" si="0">SUM(F16*100)/E16</f>
        <v>68.85589059221202</v>
      </c>
    </row>
    <row r="17" spans="1:7" ht="51" customHeight="1" x14ac:dyDescent="0.25">
      <c r="A17" s="104" t="s">
        <v>243</v>
      </c>
      <c r="B17" s="10"/>
      <c r="C17" s="11">
        <v>1</v>
      </c>
      <c r="D17" s="11">
        <v>4</v>
      </c>
      <c r="E17" s="114">
        <f>SUM('свод 2012'!G15)</f>
        <v>190879.6</v>
      </c>
      <c r="F17" s="110">
        <f>SUM('свод 2012'!J15)</f>
        <v>156349.29999999999</v>
      </c>
      <c r="G17" s="112">
        <f t="shared" si="0"/>
        <v>81.909905511117998</v>
      </c>
    </row>
    <row r="18" spans="1:7" ht="20.25" customHeight="1" x14ac:dyDescent="0.25">
      <c r="A18" s="104" t="s">
        <v>64</v>
      </c>
      <c r="B18" s="10"/>
      <c r="C18" s="11">
        <v>1</v>
      </c>
      <c r="D18" s="11">
        <v>5</v>
      </c>
      <c r="E18" s="114">
        <f>SUM('свод 2012'!G17)</f>
        <v>9.4</v>
      </c>
      <c r="F18" s="110">
        <f>SUM('свод 2012'!J17)</f>
        <v>9.4</v>
      </c>
      <c r="G18" s="112">
        <f t="shared" si="0"/>
        <v>100</v>
      </c>
    </row>
    <row r="19" spans="1:7" ht="35.25" customHeight="1" x14ac:dyDescent="0.25">
      <c r="A19" s="104" t="s">
        <v>244</v>
      </c>
      <c r="B19" s="10"/>
      <c r="C19" s="11">
        <v>1</v>
      </c>
      <c r="D19" s="11">
        <v>6</v>
      </c>
      <c r="E19" s="114">
        <f>SUM('свод 2012'!G19)</f>
        <v>40421.800000000003</v>
      </c>
      <c r="F19" s="110">
        <f>SUM('свод 2012'!J19)</f>
        <v>34040.6</v>
      </c>
      <c r="G19" s="112">
        <f t="shared" si="0"/>
        <v>84.213468969714356</v>
      </c>
    </row>
    <row r="20" spans="1:7" ht="18" customHeight="1" x14ac:dyDescent="0.25">
      <c r="A20" s="104" t="s">
        <v>245</v>
      </c>
      <c r="B20" s="10"/>
      <c r="C20" s="11">
        <v>1</v>
      </c>
      <c r="D20" s="11">
        <v>11</v>
      </c>
      <c r="E20" s="114">
        <f>SUM('свод 2012'!G27)</f>
        <v>1000</v>
      </c>
      <c r="F20" s="110">
        <v>0</v>
      </c>
      <c r="G20" s="112">
        <f t="shared" si="0"/>
        <v>0</v>
      </c>
    </row>
    <row r="21" spans="1:7" ht="19.5" customHeight="1" x14ac:dyDescent="0.25">
      <c r="A21" s="104" t="s">
        <v>76</v>
      </c>
      <c r="B21" s="10"/>
      <c r="C21" s="11">
        <v>1</v>
      </c>
      <c r="D21" s="11">
        <v>13</v>
      </c>
      <c r="E21" s="114">
        <f>SUM('свод 2012'!G29)</f>
        <v>57822.500000000007</v>
      </c>
      <c r="F21" s="110">
        <f>SUM('свод 2012'!J29)</f>
        <v>46121.700000000004</v>
      </c>
      <c r="G21" s="112">
        <f t="shared" si="0"/>
        <v>79.76427861126723</v>
      </c>
    </row>
    <row r="22" spans="1:7" ht="23.25" customHeight="1" x14ac:dyDescent="0.25">
      <c r="A22" s="145" t="s">
        <v>246</v>
      </c>
      <c r="B22" s="145"/>
      <c r="C22" s="12">
        <v>3</v>
      </c>
      <c r="D22" s="12" t="s">
        <v>240</v>
      </c>
      <c r="E22" s="113">
        <f>SUM(E23:E27)</f>
        <v>47785.7</v>
      </c>
      <c r="F22" s="113">
        <f>SUM(F23:F27)</f>
        <v>14853.7</v>
      </c>
      <c r="G22" s="112">
        <f t="shared" si="0"/>
        <v>31.083985376378291</v>
      </c>
    </row>
    <row r="23" spans="1:7" ht="15.75" customHeight="1" x14ac:dyDescent="0.25">
      <c r="A23" s="104" t="s">
        <v>247</v>
      </c>
      <c r="B23" s="10"/>
      <c r="C23" s="11">
        <v>3</v>
      </c>
      <c r="D23" s="11">
        <v>2</v>
      </c>
      <c r="E23" s="114">
        <f>SUM('свод 2012'!G44)</f>
        <v>500</v>
      </c>
      <c r="F23" s="110">
        <f>SUM('свод 2012'!J44)</f>
        <v>0</v>
      </c>
      <c r="G23" s="112">
        <f t="shared" si="0"/>
        <v>0</v>
      </c>
    </row>
    <row r="24" spans="1:7" ht="15.75" customHeight="1" x14ac:dyDescent="0.25">
      <c r="A24" s="32" t="s">
        <v>564</v>
      </c>
      <c r="B24" s="10"/>
      <c r="C24" s="11">
        <v>3</v>
      </c>
      <c r="D24" s="11">
        <v>4</v>
      </c>
      <c r="E24" s="114">
        <f>SUM('свод 2012'!G56)</f>
        <v>7090.6</v>
      </c>
      <c r="F24" s="110">
        <f>SUM('свод 2012'!J56)</f>
        <v>5711.9</v>
      </c>
      <c r="G24" s="112">
        <f t="shared" si="0"/>
        <v>80.555947310523791</v>
      </c>
    </row>
    <row r="25" spans="1:7" ht="35.25" customHeight="1" x14ac:dyDescent="0.25">
      <c r="A25" s="104" t="s">
        <v>90</v>
      </c>
      <c r="B25" s="10"/>
      <c r="C25" s="11">
        <v>3</v>
      </c>
      <c r="D25" s="11">
        <v>9</v>
      </c>
      <c r="E25" s="114">
        <f>SUM('свод 2012'!G58)</f>
        <v>40095.1</v>
      </c>
      <c r="F25" s="110">
        <f>SUM('свод 2012'!J58)</f>
        <v>9141.8000000000011</v>
      </c>
      <c r="G25" s="112">
        <f t="shared" si="0"/>
        <v>22.80029230504476</v>
      </c>
    </row>
    <row r="26" spans="1:7" ht="33" hidden="1" customHeight="1" x14ac:dyDescent="0.25">
      <c r="A26" s="105" t="s">
        <v>92</v>
      </c>
      <c r="B26" s="10"/>
      <c r="C26" s="11">
        <v>3</v>
      </c>
      <c r="D26" s="11">
        <v>14</v>
      </c>
      <c r="E26" s="114"/>
      <c r="F26" s="110"/>
      <c r="G26" s="112" t="e">
        <f t="shared" si="0"/>
        <v>#DIV/0!</v>
      </c>
    </row>
    <row r="27" spans="1:7" ht="33" customHeight="1" x14ac:dyDescent="0.25">
      <c r="A27" s="32" t="s">
        <v>92</v>
      </c>
      <c r="B27" s="10"/>
      <c r="C27" s="11">
        <v>3</v>
      </c>
      <c r="D27" s="11">
        <v>14</v>
      </c>
      <c r="E27" s="114">
        <f>SUM('свод 2012'!G68)</f>
        <v>100</v>
      </c>
      <c r="F27" s="110">
        <f>SUM('свод 2012'!J68)</f>
        <v>0</v>
      </c>
      <c r="G27" s="112">
        <f t="shared" si="0"/>
        <v>0</v>
      </c>
    </row>
    <row r="28" spans="1:7" ht="15.75" customHeight="1" x14ac:dyDescent="0.25">
      <c r="A28" s="145" t="s">
        <v>248</v>
      </c>
      <c r="B28" s="145"/>
      <c r="C28" s="12">
        <v>4</v>
      </c>
      <c r="D28" s="12" t="s">
        <v>240</v>
      </c>
      <c r="E28" s="113">
        <f>SUM(E29:E34)</f>
        <v>244847.7</v>
      </c>
      <c r="F28" s="113">
        <f>SUM(F29:F34)</f>
        <v>129472.8</v>
      </c>
      <c r="G28" s="112">
        <f t="shared" si="0"/>
        <v>52.878912074730536</v>
      </c>
    </row>
    <row r="29" spans="1:7" ht="15.75" customHeight="1" x14ac:dyDescent="0.25">
      <c r="A29" s="32" t="s">
        <v>95</v>
      </c>
      <c r="B29" s="54"/>
      <c r="C29" s="11">
        <v>4</v>
      </c>
      <c r="D29" s="11">
        <v>1</v>
      </c>
      <c r="E29" s="114">
        <f>SUM('свод 2012'!G71)</f>
        <v>3284.6</v>
      </c>
      <c r="F29" s="110">
        <f>SUM('свод 2012'!J71)</f>
        <v>1804.4</v>
      </c>
      <c r="G29" s="112">
        <f t="shared" si="0"/>
        <v>54.93515192108628</v>
      </c>
    </row>
    <row r="30" spans="1:7" ht="15.75" customHeight="1" x14ac:dyDescent="0.25">
      <c r="A30" s="104" t="s">
        <v>110</v>
      </c>
      <c r="B30" s="54">
        <v>4</v>
      </c>
      <c r="C30" s="11">
        <v>4</v>
      </c>
      <c r="D30" s="11">
        <v>5</v>
      </c>
      <c r="E30" s="114">
        <f>SUM('свод 2012'!G110)</f>
        <v>20138.7</v>
      </c>
      <c r="F30" s="110">
        <f>SUM('свод 2012'!J110)</f>
        <v>7651.5</v>
      </c>
      <c r="G30" s="112">
        <f t="shared" si="0"/>
        <v>37.994011530039174</v>
      </c>
    </row>
    <row r="31" spans="1:7" ht="15.75" customHeight="1" x14ac:dyDescent="0.25">
      <c r="A31" s="104" t="s">
        <v>111</v>
      </c>
      <c r="B31" s="10"/>
      <c r="C31" s="11">
        <v>4</v>
      </c>
      <c r="D31" s="11">
        <v>8</v>
      </c>
      <c r="E31" s="114">
        <f>SUM('свод 2012'!G113)</f>
        <v>3890</v>
      </c>
      <c r="F31" s="110">
        <f>SUM('свод 2012'!J113)</f>
        <v>0</v>
      </c>
      <c r="G31" s="112">
        <f t="shared" si="0"/>
        <v>0</v>
      </c>
    </row>
    <row r="32" spans="1:7" ht="15.75" customHeight="1" x14ac:dyDescent="0.25">
      <c r="A32" s="104" t="s">
        <v>249</v>
      </c>
      <c r="B32" s="10"/>
      <c r="C32" s="11">
        <v>4</v>
      </c>
      <c r="D32" s="11">
        <v>9</v>
      </c>
      <c r="E32" s="114">
        <f>SUM('свод 2012'!G115)</f>
        <v>130802.6</v>
      </c>
      <c r="F32" s="110">
        <f>SUM('свод 2012'!J115)</f>
        <v>63097.3</v>
      </c>
      <c r="G32" s="112">
        <f t="shared" si="0"/>
        <v>48.238567123283481</v>
      </c>
    </row>
    <row r="33" spans="1:7" ht="15.75" customHeight="1" x14ac:dyDescent="0.25">
      <c r="A33" s="104" t="s">
        <v>114</v>
      </c>
      <c r="B33" s="10"/>
      <c r="C33" s="11">
        <v>4</v>
      </c>
      <c r="D33" s="11">
        <v>10</v>
      </c>
      <c r="E33" s="114">
        <f>SUM('свод 2012'!G121)</f>
        <v>17899.600000000002</v>
      </c>
      <c r="F33" s="110">
        <f>SUM('свод 2012'!J121)</f>
        <v>13742</v>
      </c>
      <c r="G33" s="112">
        <f t="shared" si="0"/>
        <v>76.772665310956654</v>
      </c>
    </row>
    <row r="34" spans="1:7" ht="15.75" customHeight="1" x14ac:dyDescent="0.25">
      <c r="A34" s="104" t="s">
        <v>119</v>
      </c>
      <c r="B34" s="10"/>
      <c r="C34" s="11">
        <v>4</v>
      </c>
      <c r="D34" s="11">
        <v>12</v>
      </c>
      <c r="E34" s="114">
        <f>SUM('свод 2012'!G137)</f>
        <v>68832.200000000012</v>
      </c>
      <c r="F34" s="110">
        <f>SUM('свод 2012'!J137)</f>
        <v>43177.600000000006</v>
      </c>
      <c r="G34" s="112">
        <f t="shared" si="0"/>
        <v>62.728781006563793</v>
      </c>
    </row>
    <row r="35" spans="1:7" ht="15.75" customHeight="1" x14ac:dyDescent="0.25">
      <c r="A35" s="145" t="s">
        <v>250</v>
      </c>
      <c r="B35" s="145"/>
      <c r="C35" s="12">
        <v>5</v>
      </c>
      <c r="D35" s="12" t="s">
        <v>240</v>
      </c>
      <c r="E35" s="113">
        <f>SUM(E36:E39)</f>
        <v>401229.50000000006</v>
      </c>
      <c r="F35" s="113">
        <f>SUM(F36:F39)</f>
        <v>108463</v>
      </c>
      <c r="G35" s="112">
        <f t="shared" si="0"/>
        <v>27.032658366346439</v>
      </c>
    </row>
    <row r="36" spans="1:7" ht="15.75" customHeight="1" x14ac:dyDescent="0.25">
      <c r="A36" s="104" t="s">
        <v>122</v>
      </c>
      <c r="B36" s="10"/>
      <c r="C36" s="11">
        <v>5</v>
      </c>
      <c r="D36" s="11">
        <v>1</v>
      </c>
      <c r="E36" s="114">
        <f>SUM('свод 2012'!G171)</f>
        <v>223333.10000000003</v>
      </c>
      <c r="F36" s="110">
        <f>SUM('свод 2012'!J171)</f>
        <v>41869.1</v>
      </c>
      <c r="G36" s="112">
        <f t="shared" si="0"/>
        <v>18.747377795767843</v>
      </c>
    </row>
    <row r="37" spans="1:7" ht="15.75" customHeight="1" x14ac:dyDescent="0.25">
      <c r="A37" s="104" t="s">
        <v>129</v>
      </c>
      <c r="B37" s="10"/>
      <c r="C37" s="11">
        <v>5</v>
      </c>
      <c r="D37" s="11">
        <v>2</v>
      </c>
      <c r="E37" s="114">
        <f>SUM('свод 2012'!G198)</f>
        <v>123496.5</v>
      </c>
      <c r="F37" s="110">
        <f>SUM('свод 2012'!J198)</f>
        <v>41452.300000000003</v>
      </c>
      <c r="G37" s="112">
        <f t="shared" si="0"/>
        <v>33.565566635491699</v>
      </c>
    </row>
    <row r="38" spans="1:7" ht="15.75" customHeight="1" x14ac:dyDescent="0.25">
      <c r="A38" s="104" t="s">
        <v>135</v>
      </c>
      <c r="B38" s="10"/>
      <c r="C38" s="11">
        <v>5</v>
      </c>
      <c r="D38" s="11">
        <v>3</v>
      </c>
      <c r="E38" s="114">
        <f>SUM('свод 2012'!G210)</f>
        <v>54396.600000000006</v>
      </c>
      <c r="F38" s="110">
        <f>SUM('свод 2012'!J210)</f>
        <v>25141.599999999999</v>
      </c>
      <c r="G38" s="112">
        <f t="shared" si="0"/>
        <v>46.219065162160867</v>
      </c>
    </row>
    <row r="39" spans="1:7" ht="15.75" customHeight="1" x14ac:dyDescent="0.25">
      <c r="A39" s="32" t="s">
        <v>695</v>
      </c>
      <c r="B39" s="10"/>
      <c r="C39" s="11">
        <v>5</v>
      </c>
      <c r="D39" s="11">
        <v>5</v>
      </c>
      <c r="E39" s="114">
        <f>SUM('свод 2012'!G218)</f>
        <v>3.3</v>
      </c>
      <c r="F39" s="110">
        <f>SUM('свод 2012'!J218)</f>
        <v>0</v>
      </c>
      <c r="G39" s="112">
        <f t="shared" si="0"/>
        <v>0</v>
      </c>
    </row>
    <row r="40" spans="1:7" ht="15.75" customHeight="1" x14ac:dyDescent="0.25">
      <c r="A40" s="145" t="s">
        <v>251</v>
      </c>
      <c r="B40" s="145"/>
      <c r="C40" s="12">
        <v>7</v>
      </c>
      <c r="D40" s="12" t="s">
        <v>240</v>
      </c>
      <c r="E40" s="113">
        <f>SUM(E41+E42+E43+E44)</f>
        <v>1764067.8</v>
      </c>
      <c r="F40" s="113">
        <f>SUM(F41:F44)</f>
        <v>1248355.8999999999</v>
      </c>
      <c r="G40" s="112">
        <f t="shared" si="0"/>
        <v>70.76575514841322</v>
      </c>
    </row>
    <row r="41" spans="1:7" ht="15.75" customHeight="1" x14ac:dyDescent="0.25">
      <c r="A41" s="104" t="s">
        <v>139</v>
      </c>
      <c r="B41" s="10"/>
      <c r="C41" s="11">
        <v>7</v>
      </c>
      <c r="D41" s="11">
        <v>1</v>
      </c>
      <c r="E41" s="114">
        <f>SUM('свод 2012'!G224)</f>
        <v>596639.19999999995</v>
      </c>
      <c r="F41" s="110">
        <f>SUM('свод 2012'!J224)</f>
        <v>437118.69999999995</v>
      </c>
      <c r="G41" s="112">
        <f t="shared" si="0"/>
        <v>73.263489894730341</v>
      </c>
    </row>
    <row r="42" spans="1:7" ht="15.75" customHeight="1" x14ac:dyDescent="0.25">
      <c r="A42" s="104" t="s">
        <v>141</v>
      </c>
      <c r="B42" s="10"/>
      <c r="C42" s="11">
        <v>7</v>
      </c>
      <c r="D42" s="11">
        <v>2</v>
      </c>
      <c r="E42" s="114">
        <f>SUM('свод 2012'!G292)</f>
        <v>941452.3</v>
      </c>
      <c r="F42" s="110">
        <f>SUM('свод 2012'!J292)</f>
        <v>644634.69999999995</v>
      </c>
      <c r="G42" s="112">
        <f t="shared" si="0"/>
        <v>68.472369763183949</v>
      </c>
    </row>
    <row r="43" spans="1:7" ht="15.75" customHeight="1" x14ac:dyDescent="0.25">
      <c r="A43" s="104" t="s">
        <v>153</v>
      </c>
      <c r="B43" s="10"/>
      <c r="C43" s="11">
        <v>7</v>
      </c>
      <c r="D43" s="11">
        <v>7</v>
      </c>
      <c r="E43" s="114">
        <f>SUM('свод 2012'!G433)</f>
        <v>68110</v>
      </c>
      <c r="F43" s="110">
        <f>SUM('свод 2012'!J433)</f>
        <v>54177.900000000009</v>
      </c>
      <c r="G43" s="112">
        <f t="shared" si="0"/>
        <v>79.544707091469689</v>
      </c>
    </row>
    <row r="44" spans="1:7" ht="15.75" customHeight="1" x14ac:dyDescent="0.25">
      <c r="A44" s="104" t="s">
        <v>252</v>
      </c>
      <c r="B44" s="10"/>
      <c r="C44" s="11">
        <v>7</v>
      </c>
      <c r="D44" s="11">
        <v>9</v>
      </c>
      <c r="E44" s="114">
        <f>SUM('свод 2012'!G394)</f>
        <v>157866.29999999999</v>
      </c>
      <c r="F44" s="110">
        <f>SUM('свод 2012'!J394)</f>
        <v>112424.6</v>
      </c>
      <c r="G44" s="112">
        <f t="shared" si="0"/>
        <v>71.215072501224142</v>
      </c>
    </row>
    <row r="45" spans="1:7" ht="15.75" customHeight="1" x14ac:dyDescent="0.25">
      <c r="A45" s="145" t="s">
        <v>253</v>
      </c>
      <c r="B45" s="145"/>
      <c r="C45" s="12">
        <v>8</v>
      </c>
      <c r="D45" s="12" t="s">
        <v>240</v>
      </c>
      <c r="E45" s="113">
        <f>SUM(E46)</f>
        <v>154242.1</v>
      </c>
      <c r="F45" s="113">
        <f>SUM(F46)</f>
        <v>111185.1</v>
      </c>
      <c r="G45" s="112">
        <f t="shared" si="0"/>
        <v>72.084793969999112</v>
      </c>
    </row>
    <row r="46" spans="1:7" ht="15.75" customHeight="1" x14ac:dyDescent="0.25">
      <c r="A46" s="104" t="s">
        <v>183</v>
      </c>
      <c r="B46" s="10"/>
      <c r="C46" s="11">
        <v>8</v>
      </c>
      <c r="D46" s="11">
        <v>1</v>
      </c>
      <c r="E46" s="114">
        <f>SUM('свод 2012'!G470)</f>
        <v>154242.1</v>
      </c>
      <c r="F46" s="110">
        <f>SUM('свод 2012'!J470)</f>
        <v>111185.1</v>
      </c>
      <c r="G46" s="112">
        <f t="shared" si="0"/>
        <v>72.084793969999112</v>
      </c>
    </row>
    <row r="47" spans="1:7" ht="15.75" customHeight="1" x14ac:dyDescent="0.25">
      <c r="A47" s="145" t="s">
        <v>254</v>
      </c>
      <c r="B47" s="145"/>
      <c r="C47" s="12">
        <v>9</v>
      </c>
      <c r="D47" s="12" t="s">
        <v>240</v>
      </c>
      <c r="E47" s="113">
        <f>SUM(E48:E51)</f>
        <v>354822.7</v>
      </c>
      <c r="F47" s="113">
        <f>SUM(F48:F51)</f>
        <v>222070.8</v>
      </c>
      <c r="G47" s="112">
        <f t="shared" si="0"/>
        <v>62.586412876064578</v>
      </c>
    </row>
    <row r="48" spans="1:7" ht="15.75" customHeight="1" x14ac:dyDescent="0.25">
      <c r="A48" s="104" t="s">
        <v>185</v>
      </c>
      <c r="B48" s="10"/>
      <c r="C48" s="11">
        <v>9</v>
      </c>
      <c r="D48" s="11">
        <v>1</v>
      </c>
      <c r="E48" s="114">
        <f>SUM('свод 2012'!G522)</f>
        <v>235976.2</v>
      </c>
      <c r="F48" s="110">
        <f>SUM('свод 2012'!J522)</f>
        <v>168764.3</v>
      </c>
      <c r="G48" s="112">
        <f t="shared" si="0"/>
        <v>71.517508969124847</v>
      </c>
    </row>
    <row r="49" spans="1:7" ht="15.75" customHeight="1" x14ac:dyDescent="0.25">
      <c r="A49" s="104" t="s">
        <v>186</v>
      </c>
      <c r="B49" s="10"/>
      <c r="C49" s="11">
        <v>9</v>
      </c>
      <c r="D49" s="11">
        <v>2</v>
      </c>
      <c r="E49" s="114">
        <f>SUM('свод 2012'!G541)</f>
        <v>5191.7000000000007</v>
      </c>
      <c r="F49" s="110">
        <f>SUM('свод 2012'!J541)</f>
        <v>4113</v>
      </c>
      <c r="G49" s="112">
        <f t="shared" si="0"/>
        <v>79.222605312325427</v>
      </c>
    </row>
    <row r="50" spans="1:7" ht="15.75" customHeight="1" x14ac:dyDescent="0.25">
      <c r="A50" s="104" t="s">
        <v>187</v>
      </c>
      <c r="B50" s="10"/>
      <c r="C50" s="11">
        <v>9</v>
      </c>
      <c r="D50" s="11">
        <v>4</v>
      </c>
      <c r="E50" s="114">
        <f>SUM('свод 2012'!G550)</f>
        <v>5522.4</v>
      </c>
      <c r="F50" s="110">
        <f>SUM('свод 2012'!J550)</f>
        <v>3624.4</v>
      </c>
      <c r="G50" s="112">
        <f t="shared" si="0"/>
        <v>65.630885122410547</v>
      </c>
    </row>
    <row r="51" spans="1:7" ht="15.75" customHeight="1" x14ac:dyDescent="0.25">
      <c r="A51" s="104" t="s">
        <v>188</v>
      </c>
      <c r="B51" s="10"/>
      <c r="C51" s="11">
        <v>9</v>
      </c>
      <c r="D51" s="11">
        <v>9</v>
      </c>
      <c r="E51" s="114">
        <f>SUM('свод 2012'!G557)</f>
        <v>108132.40000000001</v>
      </c>
      <c r="F51" s="110">
        <f>SUM('свод 2012'!J557)</f>
        <v>45569.1</v>
      </c>
      <c r="G51" s="112">
        <f t="shared" si="0"/>
        <v>42.141948204238503</v>
      </c>
    </row>
    <row r="52" spans="1:7" ht="15.75" customHeight="1" x14ac:dyDescent="0.25">
      <c r="A52" s="145" t="s">
        <v>255</v>
      </c>
      <c r="B52" s="145"/>
      <c r="C52" s="12">
        <v>10</v>
      </c>
      <c r="D52" s="12" t="s">
        <v>240</v>
      </c>
      <c r="E52" s="114">
        <f>SUM(E53+E55+E56+E57)</f>
        <v>171484.9</v>
      </c>
      <c r="F52" s="114">
        <f>SUM(F53:F57)</f>
        <v>105057.70000000001</v>
      </c>
      <c r="G52" s="112">
        <f t="shared" si="0"/>
        <v>61.26352815903909</v>
      </c>
    </row>
    <row r="53" spans="1:7" ht="15" customHeight="1" x14ac:dyDescent="0.25">
      <c r="A53" s="104" t="s">
        <v>256</v>
      </c>
      <c r="B53" s="10"/>
      <c r="C53" s="11">
        <v>10</v>
      </c>
      <c r="D53" s="11">
        <v>1</v>
      </c>
      <c r="E53" s="114">
        <f>SUM('свод 2012'!G562)</f>
        <v>5718.6</v>
      </c>
      <c r="F53" s="110">
        <f>SUM('свод 2012'!J562)</f>
        <v>3973.6</v>
      </c>
      <c r="G53" s="112">
        <f t="shared" si="0"/>
        <v>69.485538418494031</v>
      </c>
    </row>
    <row r="54" spans="1:7" ht="15.75" hidden="1" customHeight="1" x14ac:dyDescent="0.25">
      <c r="A54" s="104" t="s">
        <v>257</v>
      </c>
      <c r="B54" s="10"/>
      <c r="C54" s="11">
        <v>10</v>
      </c>
      <c r="D54" s="11">
        <v>2</v>
      </c>
      <c r="E54" s="114" t="e">
        <f>'свод 2012'!#REF!</f>
        <v>#REF!</v>
      </c>
      <c r="F54" s="110" t="s">
        <v>234</v>
      </c>
      <c r="G54" s="112" t="e">
        <f t="shared" si="0"/>
        <v>#VALUE!</v>
      </c>
    </row>
    <row r="55" spans="1:7" ht="15.75" customHeight="1" x14ac:dyDescent="0.25">
      <c r="A55" s="104" t="s">
        <v>190</v>
      </c>
      <c r="B55" s="10"/>
      <c r="C55" s="11">
        <v>10</v>
      </c>
      <c r="D55" s="11">
        <v>3</v>
      </c>
      <c r="E55" s="114">
        <f>SUM('свод 2012'!G564)</f>
        <v>42311.4</v>
      </c>
      <c r="F55" s="110">
        <f>SUM('свод 2012'!J564)</f>
        <v>20936.7</v>
      </c>
      <c r="G55" s="112">
        <f t="shared" si="0"/>
        <v>49.482408996157062</v>
      </c>
    </row>
    <row r="56" spans="1:7" ht="15.75" customHeight="1" x14ac:dyDescent="0.25">
      <c r="A56" s="104" t="s">
        <v>258</v>
      </c>
      <c r="B56" s="10"/>
      <c r="C56" s="11">
        <v>10</v>
      </c>
      <c r="D56" s="11">
        <v>4</v>
      </c>
      <c r="E56" s="114">
        <f>SUM('свод 2012'!G593)</f>
        <v>109228.9</v>
      </c>
      <c r="F56" s="110">
        <f>SUM('свод 2012'!J593)</f>
        <v>70303.3</v>
      </c>
      <c r="G56" s="112">
        <f t="shared" si="0"/>
        <v>64.363277484255548</v>
      </c>
    </row>
    <row r="57" spans="1:7" ht="15.75" customHeight="1" x14ac:dyDescent="0.25">
      <c r="A57" s="104" t="s">
        <v>259</v>
      </c>
      <c r="B57" s="10"/>
      <c r="C57" s="11">
        <v>10</v>
      </c>
      <c r="D57" s="11">
        <v>6</v>
      </c>
      <c r="E57" s="114">
        <f>SUM('свод 2012'!G599)</f>
        <v>14226</v>
      </c>
      <c r="F57" s="110">
        <f>SUM('свод 2012'!J599)</f>
        <v>9844.1</v>
      </c>
      <c r="G57" s="112">
        <f t="shared" si="0"/>
        <v>69.197947420216508</v>
      </c>
    </row>
    <row r="58" spans="1:7" ht="15.75" customHeight="1" x14ac:dyDescent="0.25">
      <c r="A58" s="145" t="s">
        <v>260</v>
      </c>
      <c r="B58" s="145"/>
      <c r="C58" s="12">
        <v>11</v>
      </c>
      <c r="D58" s="12" t="s">
        <v>240</v>
      </c>
      <c r="E58" s="113">
        <f>SUM(E59:E61)</f>
        <v>233448.2</v>
      </c>
      <c r="F58" s="113">
        <f>SUM(F59:F61)</f>
        <v>75246.8</v>
      </c>
      <c r="G58" s="112">
        <f t="shared" si="0"/>
        <v>32.23276084373321</v>
      </c>
    </row>
    <row r="59" spans="1:7" ht="15.75" customHeight="1" x14ac:dyDescent="0.25">
      <c r="A59" s="104" t="s">
        <v>261</v>
      </c>
      <c r="B59" s="10"/>
      <c r="C59" s="11">
        <v>11</v>
      </c>
      <c r="D59" s="11">
        <v>1</v>
      </c>
      <c r="E59" s="114">
        <f>SUM('свод 2012'!G602)</f>
        <v>41498.5</v>
      </c>
      <c r="F59" s="110">
        <f>SUM('свод 2012'!J602)</f>
        <v>30061.200000000001</v>
      </c>
      <c r="G59" s="112">
        <f t="shared" si="0"/>
        <v>72.439244791980428</v>
      </c>
    </row>
    <row r="60" spans="1:7" ht="17.25" customHeight="1" x14ac:dyDescent="0.25">
      <c r="A60" s="104" t="s">
        <v>207</v>
      </c>
      <c r="B60" s="10"/>
      <c r="C60" s="11">
        <v>11</v>
      </c>
      <c r="D60" s="11">
        <v>2</v>
      </c>
      <c r="E60" s="114">
        <f>SUM('свод 2012'!G612)</f>
        <v>175553.7</v>
      </c>
      <c r="F60" s="110">
        <f>SUM('свод 2012'!J612)</f>
        <v>32192.899999999998</v>
      </c>
      <c r="G60" s="112">
        <f t="shared" si="0"/>
        <v>18.337921672969578</v>
      </c>
    </row>
    <row r="61" spans="1:7" ht="17.25" customHeight="1" x14ac:dyDescent="0.25">
      <c r="A61" s="104" t="s">
        <v>208</v>
      </c>
      <c r="B61" s="10"/>
      <c r="C61" s="11">
        <v>11</v>
      </c>
      <c r="D61" s="11">
        <v>5</v>
      </c>
      <c r="E61" s="114">
        <f>SUM('свод 2012'!G616)</f>
        <v>16396</v>
      </c>
      <c r="F61" s="110">
        <f>SUM('свод 2012'!J616)</f>
        <v>12992.7</v>
      </c>
      <c r="G61" s="112">
        <f t="shared" si="0"/>
        <v>79.243108075140285</v>
      </c>
    </row>
    <row r="62" spans="1:7" ht="18" customHeight="1" x14ac:dyDescent="0.25">
      <c r="A62" s="145" t="s">
        <v>262</v>
      </c>
      <c r="B62" s="145"/>
      <c r="C62" s="12">
        <v>12</v>
      </c>
      <c r="D62" s="12" t="s">
        <v>240</v>
      </c>
      <c r="E62" s="113">
        <f>SUM(E63:E64)</f>
        <v>12122.2</v>
      </c>
      <c r="F62" s="113">
        <f>SUM(F63:F64)</f>
        <v>8324.4</v>
      </c>
      <c r="G62" s="112">
        <f t="shared" si="0"/>
        <v>68.670703337677978</v>
      </c>
    </row>
    <row r="63" spans="1:7" ht="19.5" customHeight="1" x14ac:dyDescent="0.25">
      <c r="A63" s="104" t="s">
        <v>263</v>
      </c>
      <c r="B63" s="10"/>
      <c r="C63" s="11">
        <v>12</v>
      </c>
      <c r="D63" s="11">
        <v>2</v>
      </c>
      <c r="E63" s="114">
        <f>SUM('свод 2012'!G620)</f>
        <v>6622.2000000000007</v>
      </c>
      <c r="F63" s="110">
        <f>SUM('свод 2012'!J620)</f>
        <v>5002.5</v>
      </c>
      <c r="G63" s="112">
        <f t="shared" si="0"/>
        <v>75.541360877049911</v>
      </c>
    </row>
    <row r="64" spans="1:7" ht="17.25" customHeight="1" x14ac:dyDescent="0.25">
      <c r="A64" s="106" t="s">
        <v>21</v>
      </c>
      <c r="B64" s="10"/>
      <c r="C64" s="11">
        <v>12</v>
      </c>
      <c r="D64" s="11">
        <v>4</v>
      </c>
      <c r="E64" s="114">
        <f>SUM('свод 2012'!G623)</f>
        <v>5500</v>
      </c>
      <c r="F64" s="110">
        <f>SUM('свод 2012'!J623)</f>
        <v>3321.9</v>
      </c>
      <c r="G64" s="112">
        <f t="shared" si="0"/>
        <v>60.398181818181818</v>
      </c>
    </row>
    <row r="65" spans="1:7" ht="18" customHeight="1" x14ac:dyDescent="0.25">
      <c r="A65" s="145" t="s">
        <v>264</v>
      </c>
      <c r="B65" s="145"/>
      <c r="C65" s="12">
        <v>13</v>
      </c>
      <c r="D65" s="12" t="s">
        <v>240</v>
      </c>
      <c r="E65" s="113">
        <f>SUM(E66)</f>
        <v>3741.6</v>
      </c>
      <c r="F65" s="113">
        <f>SUM(F66)</f>
        <v>324.10000000000002</v>
      </c>
      <c r="G65" s="112">
        <f t="shared" si="0"/>
        <v>8.6620697028009417</v>
      </c>
    </row>
    <row r="66" spans="1:7" ht="19.5" customHeight="1" x14ac:dyDescent="0.25">
      <c r="A66" s="104" t="s">
        <v>265</v>
      </c>
      <c r="B66" s="10"/>
      <c r="C66" s="11">
        <v>13</v>
      </c>
      <c r="D66" s="11">
        <v>1</v>
      </c>
      <c r="E66" s="114">
        <f>SUM('свод 2012'!G626)</f>
        <v>3741.6</v>
      </c>
      <c r="F66" s="110">
        <f>SUM('свод 2012'!J626)</f>
        <v>324.10000000000002</v>
      </c>
      <c r="G66" s="112">
        <f t="shared" si="0"/>
        <v>8.6620697028009417</v>
      </c>
    </row>
    <row r="67" spans="1:7" ht="409.6" hidden="1" customHeight="1" x14ac:dyDescent="0.25">
      <c r="A67" s="107"/>
      <c r="B67" s="37"/>
      <c r="C67" s="38">
        <v>14</v>
      </c>
      <c r="D67" s="38">
        <v>3</v>
      </c>
      <c r="E67" s="115"/>
      <c r="F67" s="110"/>
      <c r="G67" s="112" t="e">
        <f t="shared" si="0"/>
        <v>#DIV/0!</v>
      </c>
    </row>
    <row r="68" spans="1:7" ht="20.25" customHeight="1" x14ac:dyDescent="0.25">
      <c r="A68" s="108" t="s">
        <v>213</v>
      </c>
      <c r="B68" s="37"/>
      <c r="C68" s="109"/>
      <c r="D68" s="109"/>
      <c r="E68" s="115">
        <f>SUM(E14+E22+E28+E35+E40+E45+E47+E52+E58+E62+E65)</f>
        <v>3701599.8000000007</v>
      </c>
      <c r="F68" s="115">
        <f>SUM(F14+F22+F28+F35+F40+F45+F47+F52+F58+F62+F65)</f>
        <v>2277203.9</v>
      </c>
      <c r="G68" s="112">
        <f t="shared" si="0"/>
        <v>61.519451670599281</v>
      </c>
    </row>
    <row r="69" spans="1:7" ht="12.75" customHeight="1" x14ac:dyDescent="0.2">
      <c r="A69" s="7"/>
      <c r="B69" s="7"/>
      <c r="C69" s="7"/>
      <c r="D69" s="7"/>
      <c r="E69" s="7"/>
      <c r="F69" s="7" t="s">
        <v>234</v>
      </c>
    </row>
    <row r="70" spans="1:7" s="13" customFormat="1" ht="15.75" x14ac:dyDescent="0.25">
      <c r="E70" s="14"/>
    </row>
    <row r="71" spans="1:7" ht="12.75" customHeight="1" x14ac:dyDescent="0.2">
      <c r="A71" s="7"/>
      <c r="B71" s="7"/>
      <c r="C71" s="7"/>
      <c r="D71" s="7"/>
      <c r="E71" s="7"/>
      <c r="F71" s="7"/>
    </row>
  </sheetData>
  <mergeCells count="19">
    <mergeCell ref="A22:B22"/>
    <mergeCell ref="A35:B35"/>
    <mergeCell ref="A65:B65"/>
    <mergeCell ref="A28:B28"/>
    <mergeCell ref="A40:B40"/>
    <mergeCell ref="A45:B45"/>
    <mergeCell ref="A47:B47"/>
    <mergeCell ref="A52:B52"/>
    <mergeCell ref="A58:B58"/>
    <mergeCell ref="A62:B62"/>
    <mergeCell ref="A6:G6"/>
    <mergeCell ref="A7:G7"/>
    <mergeCell ref="F11:F12"/>
    <mergeCell ref="G11:G12"/>
    <mergeCell ref="A14:B14"/>
    <mergeCell ref="A11:A12"/>
    <mergeCell ref="C11:C12"/>
    <mergeCell ref="D11:D12"/>
    <mergeCell ref="E11:E12"/>
  </mergeCells>
  <phoneticPr fontId="5" type="noConversion"/>
  <pageMargins left="0.84" right="0.19685039370078741" top="0.16" bottom="0.16" header="0.19685039370078741" footer="0.19685039370078741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6"/>
  <sheetViews>
    <sheetView topLeftCell="A67" zoomScaleNormal="100" workbookViewId="0">
      <selection activeCell="A22" sqref="A22"/>
    </sheetView>
  </sheetViews>
  <sheetFormatPr defaultColWidth="9.140625" defaultRowHeight="12.75" x14ac:dyDescent="0.2"/>
  <cols>
    <col min="1" max="1" width="112.85546875" style="29" customWidth="1"/>
    <col min="2" max="2" width="5.85546875" style="30" customWidth="1"/>
    <col min="3" max="3" width="5.28515625" style="30" customWidth="1"/>
    <col min="4" max="4" width="5" style="30" customWidth="1"/>
    <col min="5" max="5" width="15.28515625" style="30" customWidth="1"/>
    <col min="6" max="6" width="15.7109375" style="30" hidden="1" customWidth="1"/>
    <col min="7" max="7" width="8.140625" style="30" customWidth="1"/>
    <col min="8" max="8" width="14.85546875" style="30" customWidth="1"/>
    <col min="9" max="9" width="13" style="22" customWidth="1"/>
    <col min="10" max="10" width="16.140625" style="30" customWidth="1"/>
    <col min="11" max="11" width="14.42578125" style="34" customWidth="1"/>
    <col min="12" max="13" width="12.28515625" style="23" customWidth="1"/>
    <col min="14" max="14" width="13.5703125" style="23" customWidth="1"/>
    <col min="15" max="15" width="14.7109375" style="23" customWidth="1"/>
    <col min="16" max="16" width="16.28515625" style="23" customWidth="1"/>
    <col min="17" max="16384" width="9.140625" style="23"/>
  </cols>
  <sheetData>
    <row r="1" spans="1:16" s="21" customFormat="1" ht="15.75" x14ac:dyDescent="0.25">
      <c r="A1" s="19"/>
      <c r="B1" s="20"/>
      <c r="C1" s="20"/>
      <c r="D1" s="20"/>
      <c r="E1" s="20"/>
      <c r="F1" s="20"/>
      <c r="G1" s="20"/>
      <c r="H1" s="20"/>
      <c r="K1" s="33"/>
      <c r="O1" s="148"/>
      <c r="P1" s="148"/>
    </row>
    <row r="2" spans="1:16" s="21" customFormat="1" ht="15.75" x14ac:dyDescent="0.25">
      <c r="A2" s="19"/>
      <c r="B2" s="20"/>
      <c r="C2" s="20"/>
      <c r="D2" s="20"/>
      <c r="E2" s="20"/>
      <c r="F2" s="20"/>
      <c r="G2" s="20"/>
      <c r="H2" s="20"/>
      <c r="K2" s="33"/>
      <c r="O2" s="148"/>
      <c r="P2" s="148"/>
    </row>
    <row r="3" spans="1:16" s="21" customFormat="1" ht="15.75" x14ac:dyDescent="0.25">
      <c r="A3" s="19"/>
      <c r="B3" s="20"/>
      <c r="C3" s="20"/>
      <c r="D3" s="20"/>
      <c r="E3" s="20"/>
      <c r="F3" s="20"/>
      <c r="G3" s="20"/>
      <c r="H3" s="20"/>
      <c r="K3" s="33"/>
      <c r="O3" s="148"/>
      <c r="P3" s="148"/>
    </row>
    <row r="4" spans="1:16" s="21" customFormat="1" ht="15.75" x14ac:dyDescent="0.25">
      <c r="A4" s="19"/>
      <c r="B4" s="20"/>
      <c r="C4" s="20"/>
      <c r="D4" s="20"/>
      <c r="E4" s="20"/>
      <c r="F4" s="20"/>
      <c r="G4" s="20"/>
      <c r="H4" s="20"/>
      <c r="K4" s="33"/>
      <c r="O4" s="148"/>
      <c r="P4" s="148"/>
    </row>
    <row r="5" spans="1:16" ht="20.25" customHeight="1" x14ac:dyDescent="0.2">
      <c r="A5" s="150" t="s">
        <v>1028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</row>
    <row r="6" spans="1:16" x14ac:dyDescent="0.2">
      <c r="A6" s="24"/>
      <c r="B6" s="24"/>
      <c r="C6" s="24"/>
      <c r="D6" s="24"/>
      <c r="E6" s="24"/>
      <c r="F6" s="24"/>
      <c r="G6" s="24"/>
      <c r="H6" s="24"/>
      <c r="I6" s="24"/>
      <c r="J6" s="25" t="s">
        <v>315</v>
      </c>
    </row>
    <row r="7" spans="1:16" ht="12.75" customHeight="1" x14ac:dyDescent="0.2">
      <c r="A7" s="146" t="s">
        <v>322</v>
      </c>
      <c r="B7" s="151" t="s">
        <v>323</v>
      </c>
      <c r="C7" s="151"/>
      <c r="D7" s="151"/>
      <c r="E7" s="151"/>
      <c r="F7" s="151"/>
      <c r="G7" s="151"/>
      <c r="H7" s="147" t="s">
        <v>878</v>
      </c>
      <c r="I7" s="149" t="s">
        <v>324</v>
      </c>
      <c r="J7" s="149"/>
      <c r="K7" s="143" t="s">
        <v>880</v>
      </c>
      <c r="L7" s="149" t="s">
        <v>324</v>
      </c>
      <c r="M7" s="149"/>
      <c r="N7" s="143" t="s">
        <v>879</v>
      </c>
      <c r="O7" s="149" t="s">
        <v>324</v>
      </c>
      <c r="P7" s="149"/>
    </row>
    <row r="8" spans="1:16" s="26" customFormat="1" ht="130.5" x14ac:dyDescent="0.25">
      <c r="A8" s="146"/>
      <c r="B8" s="42" t="s">
        <v>325</v>
      </c>
      <c r="C8" s="42" t="s">
        <v>237</v>
      </c>
      <c r="D8" s="42" t="s">
        <v>238</v>
      </c>
      <c r="E8" s="43" t="s">
        <v>326</v>
      </c>
      <c r="F8" s="43"/>
      <c r="G8" s="43" t="s">
        <v>327</v>
      </c>
      <c r="H8" s="147"/>
      <c r="I8" s="44" t="s">
        <v>328</v>
      </c>
      <c r="J8" s="45" t="s">
        <v>329</v>
      </c>
      <c r="K8" s="144"/>
      <c r="L8" s="44" t="s">
        <v>328</v>
      </c>
      <c r="M8" s="45" t="s">
        <v>329</v>
      </c>
      <c r="N8" s="144"/>
      <c r="O8" s="44" t="s">
        <v>328</v>
      </c>
      <c r="P8" s="45" t="s">
        <v>329</v>
      </c>
    </row>
    <row r="9" spans="1:16" s="27" customFormat="1" ht="11.25" x14ac:dyDescent="0.2">
      <c r="A9" s="46">
        <v>1</v>
      </c>
      <c r="B9" s="47" t="s">
        <v>330</v>
      </c>
      <c r="C9" s="47" t="s">
        <v>331</v>
      </c>
      <c r="D9" s="47" t="s">
        <v>332</v>
      </c>
      <c r="E9" s="48" t="s">
        <v>333</v>
      </c>
      <c r="F9" s="48"/>
      <c r="G9" s="48" t="s">
        <v>334</v>
      </c>
      <c r="H9" s="47" t="s">
        <v>335</v>
      </c>
      <c r="I9" s="47" t="s">
        <v>336</v>
      </c>
      <c r="J9" s="49" t="s">
        <v>337</v>
      </c>
      <c r="K9" s="47" t="s">
        <v>335</v>
      </c>
      <c r="L9" s="47" t="s">
        <v>336</v>
      </c>
      <c r="M9" s="49" t="s">
        <v>337</v>
      </c>
      <c r="N9" s="47" t="s">
        <v>335</v>
      </c>
      <c r="O9" s="47" t="s">
        <v>336</v>
      </c>
      <c r="P9" s="49" t="s">
        <v>337</v>
      </c>
    </row>
    <row r="10" spans="1:16" s="21" customFormat="1" ht="15.75" x14ac:dyDescent="0.25">
      <c r="A10" s="51" t="s">
        <v>338</v>
      </c>
      <c r="B10" s="50"/>
      <c r="C10" s="50"/>
      <c r="D10" s="50"/>
      <c r="E10" s="50"/>
      <c r="F10" s="50"/>
      <c r="G10" s="50"/>
      <c r="H10" s="28">
        <f>SUM(I10:J10)</f>
        <v>3701599.7999999993</v>
      </c>
      <c r="I10" s="28">
        <f>I11+I47+I60+I548+I572+I660+I882</f>
        <v>1828886.5999999996</v>
      </c>
      <c r="J10" s="28">
        <f>J11+J60+J548+J572+J660+J882</f>
        <v>1872713.1999999997</v>
      </c>
      <c r="K10" s="28">
        <f>SUM(L10:M10)</f>
        <v>2277203.9</v>
      </c>
      <c r="L10" s="28">
        <f>L11+L47+L60+L548+L572+L660+L882</f>
        <v>1268377</v>
      </c>
      <c r="M10" s="28">
        <f>M11+M60+M548+M572+M660+M882</f>
        <v>1008826.8999999999</v>
      </c>
      <c r="N10" s="28">
        <f>K10*100/H10</f>
        <v>61.519451670599302</v>
      </c>
      <c r="O10" s="28">
        <f t="shared" ref="O10:P10" si="0">L10*100/I10</f>
        <v>69.352413648828758</v>
      </c>
      <c r="P10" s="28">
        <f t="shared" si="0"/>
        <v>53.869802380845073</v>
      </c>
    </row>
    <row r="11" spans="1:16" s="21" customFormat="1" ht="18.75" x14ac:dyDescent="0.3">
      <c r="A11" s="55" t="s">
        <v>339</v>
      </c>
      <c r="B11" s="56" t="s">
        <v>340</v>
      </c>
      <c r="C11" s="56" t="s">
        <v>240</v>
      </c>
      <c r="D11" s="56" t="s">
        <v>240</v>
      </c>
      <c r="E11" s="56" t="s">
        <v>240</v>
      </c>
      <c r="F11" s="56"/>
      <c r="G11" s="56" t="s">
        <v>240</v>
      </c>
      <c r="H11" s="28">
        <f t="shared" ref="H11:M11" si="1">SUM(H12+H42)</f>
        <v>23099.3</v>
      </c>
      <c r="I11" s="28">
        <f t="shared" si="1"/>
        <v>23099.3</v>
      </c>
      <c r="J11" s="28">
        <f t="shared" si="1"/>
        <v>0</v>
      </c>
      <c r="K11" s="28">
        <f t="shared" si="1"/>
        <v>16843.2</v>
      </c>
      <c r="L11" s="28">
        <f t="shared" si="1"/>
        <v>16843.2</v>
      </c>
      <c r="M11" s="28">
        <f t="shared" si="1"/>
        <v>0</v>
      </c>
      <c r="N11" s="28">
        <f t="shared" ref="N11:N74" si="2">K11*100/H11</f>
        <v>72.916495305052536</v>
      </c>
      <c r="O11" s="28">
        <f t="shared" ref="O11:O74" si="3">L11*100/I11</f>
        <v>72.916495305052536</v>
      </c>
      <c r="P11" s="28"/>
    </row>
    <row r="12" spans="1:16" s="59" customFormat="1" ht="15.75" x14ac:dyDescent="0.25">
      <c r="A12" s="57" t="s">
        <v>239</v>
      </c>
      <c r="B12" s="56" t="s">
        <v>340</v>
      </c>
      <c r="C12" s="56" t="s">
        <v>57</v>
      </c>
      <c r="D12" s="56" t="s">
        <v>240</v>
      </c>
      <c r="E12" s="56" t="s">
        <v>240</v>
      </c>
      <c r="F12" s="56"/>
      <c r="G12" s="58" t="s">
        <v>240</v>
      </c>
      <c r="H12" s="28">
        <f>SUM(H13+H29)</f>
        <v>23051.3</v>
      </c>
      <c r="I12" s="28">
        <f>SUM(I13+I29)</f>
        <v>23051.3</v>
      </c>
      <c r="J12" s="28">
        <f>SUM(J13+J18)</f>
        <v>0</v>
      </c>
      <c r="K12" s="28">
        <f>SUM(K13+K29)</f>
        <v>16814.7</v>
      </c>
      <c r="L12" s="28">
        <f>SUM(L13+L29)</f>
        <v>16814.7</v>
      </c>
      <c r="M12" s="28">
        <f>SUM(M13+M18)</f>
        <v>0</v>
      </c>
      <c r="N12" s="28">
        <f t="shared" si="2"/>
        <v>72.944692924043338</v>
      </c>
      <c r="O12" s="28">
        <f t="shared" si="3"/>
        <v>72.944692924043338</v>
      </c>
      <c r="P12" s="28"/>
    </row>
    <row r="13" spans="1:16" s="59" customFormat="1" ht="31.5" x14ac:dyDescent="0.25">
      <c r="A13" s="57" t="s">
        <v>242</v>
      </c>
      <c r="B13" s="56" t="s">
        <v>340</v>
      </c>
      <c r="C13" s="56" t="s">
        <v>57</v>
      </c>
      <c r="D13" s="56" t="s">
        <v>61</v>
      </c>
      <c r="E13" s="56" t="s">
        <v>240</v>
      </c>
      <c r="F13" s="56"/>
      <c r="G13" s="56" t="s">
        <v>240</v>
      </c>
      <c r="H13" s="28">
        <f t="shared" ref="H13:M13" si="4">H14+H23+H26</f>
        <v>19347.8</v>
      </c>
      <c r="I13" s="28">
        <f t="shared" si="4"/>
        <v>19347.8</v>
      </c>
      <c r="J13" s="28">
        <f t="shared" si="4"/>
        <v>0</v>
      </c>
      <c r="K13" s="28">
        <f t="shared" si="4"/>
        <v>13322.1</v>
      </c>
      <c r="L13" s="28">
        <f t="shared" si="4"/>
        <v>13322.1</v>
      </c>
      <c r="M13" s="28">
        <f t="shared" si="4"/>
        <v>0</v>
      </c>
      <c r="N13" s="28">
        <f t="shared" si="2"/>
        <v>68.855890592212035</v>
      </c>
      <c r="O13" s="28">
        <f t="shared" si="3"/>
        <v>68.855890592212035</v>
      </c>
      <c r="P13" s="28"/>
    </row>
    <row r="14" spans="1:16" s="59" customFormat="1" ht="15.75" x14ac:dyDescent="0.25">
      <c r="A14" s="57" t="s">
        <v>343</v>
      </c>
      <c r="B14" s="56" t="s">
        <v>340</v>
      </c>
      <c r="C14" s="56" t="s">
        <v>57</v>
      </c>
      <c r="D14" s="56" t="s">
        <v>61</v>
      </c>
      <c r="E14" s="56" t="s">
        <v>344</v>
      </c>
      <c r="F14" s="56"/>
      <c r="G14" s="56"/>
      <c r="H14" s="28">
        <f t="shared" ref="H14:H25" si="5">SUM(J14+I14)</f>
        <v>13518.199999999999</v>
      </c>
      <c r="I14" s="28">
        <f>I15+I18+I21</f>
        <v>13518.199999999999</v>
      </c>
      <c r="J14" s="28">
        <f>J15+J18+J21</f>
        <v>0</v>
      </c>
      <c r="K14" s="28">
        <f t="shared" ref="K14:K25" si="6">SUM(M14+L14)</f>
        <v>9017.5</v>
      </c>
      <c r="L14" s="28">
        <f>L15+L18+L21</f>
        <v>9017.5</v>
      </c>
      <c r="M14" s="28">
        <f>M15+M18+M21</f>
        <v>0</v>
      </c>
      <c r="N14" s="28">
        <f t="shared" si="2"/>
        <v>66.706366232190675</v>
      </c>
      <c r="O14" s="28">
        <f t="shared" si="3"/>
        <v>66.706366232190675</v>
      </c>
      <c r="P14" s="28"/>
    </row>
    <row r="15" spans="1:16" s="21" customFormat="1" ht="15.75" x14ac:dyDescent="0.25">
      <c r="A15" s="60" t="s">
        <v>346</v>
      </c>
      <c r="B15" s="61" t="s">
        <v>340</v>
      </c>
      <c r="C15" s="61" t="s">
        <v>57</v>
      </c>
      <c r="D15" s="61" t="s">
        <v>61</v>
      </c>
      <c r="E15" s="61" t="s">
        <v>344</v>
      </c>
      <c r="F15" s="61"/>
      <c r="G15" s="61">
        <v>120</v>
      </c>
      <c r="H15" s="62">
        <f t="shared" si="5"/>
        <v>11345</v>
      </c>
      <c r="I15" s="62">
        <f>SUM(I16+I17)</f>
        <v>11345</v>
      </c>
      <c r="J15" s="62">
        <f>SUM(J16+J17)</f>
        <v>0</v>
      </c>
      <c r="K15" s="62">
        <f t="shared" si="6"/>
        <v>7877.8</v>
      </c>
      <c r="L15" s="62">
        <f>SUM(L16+L17)</f>
        <v>7877.8</v>
      </c>
      <c r="M15" s="62">
        <f>SUM(M16+M17)</f>
        <v>0</v>
      </c>
      <c r="N15" s="62">
        <f t="shared" si="2"/>
        <v>69.438519171441158</v>
      </c>
      <c r="O15" s="62">
        <f t="shared" si="3"/>
        <v>69.438519171441158</v>
      </c>
      <c r="P15" s="62"/>
    </row>
    <row r="16" spans="1:16" s="21" customFormat="1" ht="15.75" x14ac:dyDescent="0.25">
      <c r="A16" s="60" t="s">
        <v>347</v>
      </c>
      <c r="B16" s="61" t="s">
        <v>340</v>
      </c>
      <c r="C16" s="61" t="s">
        <v>57</v>
      </c>
      <c r="D16" s="61" t="s">
        <v>61</v>
      </c>
      <c r="E16" s="61" t="s">
        <v>344</v>
      </c>
      <c r="F16" s="61"/>
      <c r="G16" s="61">
        <v>121</v>
      </c>
      <c r="H16" s="62">
        <f t="shared" si="5"/>
        <v>11209</v>
      </c>
      <c r="I16" s="62">
        <v>11209</v>
      </c>
      <c r="J16" s="62">
        <v>0</v>
      </c>
      <c r="K16" s="62">
        <f t="shared" si="6"/>
        <v>7753.2</v>
      </c>
      <c r="L16" s="62">
        <v>7753.2</v>
      </c>
      <c r="M16" s="62">
        <v>0</v>
      </c>
      <c r="N16" s="62">
        <f t="shared" si="2"/>
        <v>69.169417432420374</v>
      </c>
      <c r="O16" s="62">
        <f t="shared" si="3"/>
        <v>69.169417432420374</v>
      </c>
      <c r="P16" s="62"/>
    </row>
    <row r="17" spans="1:16" s="21" customFormat="1" ht="15.75" x14ac:dyDescent="0.25">
      <c r="A17" s="60" t="s">
        <v>348</v>
      </c>
      <c r="B17" s="61" t="s">
        <v>340</v>
      </c>
      <c r="C17" s="61" t="s">
        <v>57</v>
      </c>
      <c r="D17" s="61" t="s">
        <v>61</v>
      </c>
      <c r="E17" s="61" t="s">
        <v>344</v>
      </c>
      <c r="F17" s="61"/>
      <c r="G17" s="61">
        <v>122</v>
      </c>
      <c r="H17" s="62">
        <f t="shared" si="5"/>
        <v>136</v>
      </c>
      <c r="I17" s="62">
        <v>136</v>
      </c>
      <c r="J17" s="62">
        <v>0</v>
      </c>
      <c r="K17" s="62">
        <f t="shared" si="6"/>
        <v>124.6</v>
      </c>
      <c r="L17" s="62">
        <v>124.6</v>
      </c>
      <c r="M17" s="62">
        <v>0</v>
      </c>
      <c r="N17" s="62">
        <f t="shared" si="2"/>
        <v>91.617647058823536</v>
      </c>
      <c r="O17" s="62">
        <f t="shared" si="3"/>
        <v>91.617647058823536</v>
      </c>
      <c r="P17" s="62"/>
    </row>
    <row r="18" spans="1:16" s="21" customFormat="1" ht="15.75" x14ac:dyDescent="0.25">
      <c r="A18" s="60" t="s">
        <v>389</v>
      </c>
      <c r="B18" s="61" t="s">
        <v>340</v>
      </c>
      <c r="C18" s="61" t="s">
        <v>57</v>
      </c>
      <c r="D18" s="61" t="s">
        <v>61</v>
      </c>
      <c r="E18" s="61" t="s">
        <v>344</v>
      </c>
      <c r="F18" s="61"/>
      <c r="G18" s="61">
        <v>240</v>
      </c>
      <c r="H18" s="62">
        <f t="shared" si="5"/>
        <v>2147.3000000000002</v>
      </c>
      <c r="I18" s="62">
        <f>SUM(I20+I19)</f>
        <v>2147.3000000000002</v>
      </c>
      <c r="J18" s="62">
        <f>SUM(J20)</f>
        <v>0</v>
      </c>
      <c r="K18" s="62">
        <f t="shared" si="6"/>
        <v>1139</v>
      </c>
      <c r="L18" s="62">
        <f>SUM(L20+L19)</f>
        <v>1139</v>
      </c>
      <c r="M18" s="62">
        <f>SUM(M20)</f>
        <v>0</v>
      </c>
      <c r="N18" s="62">
        <f t="shared" si="2"/>
        <v>53.043356773622683</v>
      </c>
      <c r="O18" s="62">
        <f t="shared" si="3"/>
        <v>53.043356773622683</v>
      </c>
      <c r="P18" s="62"/>
    </row>
    <row r="19" spans="1:16" s="21" customFormat="1" ht="15.75" x14ac:dyDescent="0.25">
      <c r="A19" s="60" t="s">
        <v>363</v>
      </c>
      <c r="B19" s="61" t="s">
        <v>340</v>
      </c>
      <c r="C19" s="61" t="s">
        <v>57</v>
      </c>
      <c r="D19" s="61" t="s">
        <v>61</v>
      </c>
      <c r="E19" s="61" t="s">
        <v>344</v>
      </c>
      <c r="F19" s="61"/>
      <c r="G19" s="61" t="s">
        <v>649</v>
      </c>
      <c r="H19" s="62">
        <f t="shared" si="5"/>
        <v>292.8</v>
      </c>
      <c r="I19" s="62">
        <v>292.8</v>
      </c>
      <c r="J19" s="62"/>
      <c r="K19" s="62">
        <f t="shared" si="6"/>
        <v>127.3</v>
      </c>
      <c r="L19" s="62">
        <v>127.3</v>
      </c>
      <c r="M19" s="62"/>
      <c r="N19" s="62">
        <f t="shared" si="2"/>
        <v>43.47677595628415</v>
      </c>
      <c r="O19" s="62">
        <f t="shared" si="3"/>
        <v>43.47677595628415</v>
      </c>
      <c r="P19" s="62"/>
    </row>
    <row r="20" spans="1:16" s="21" customFormat="1" ht="15.75" x14ac:dyDescent="0.25">
      <c r="A20" s="60" t="s">
        <v>390</v>
      </c>
      <c r="B20" s="61" t="s">
        <v>340</v>
      </c>
      <c r="C20" s="61" t="s">
        <v>57</v>
      </c>
      <c r="D20" s="61" t="s">
        <v>61</v>
      </c>
      <c r="E20" s="61" t="s">
        <v>344</v>
      </c>
      <c r="F20" s="61"/>
      <c r="G20" s="61">
        <v>244</v>
      </c>
      <c r="H20" s="62">
        <f t="shared" si="5"/>
        <v>1854.5</v>
      </c>
      <c r="I20" s="62">
        <v>1854.5</v>
      </c>
      <c r="J20" s="62">
        <v>0</v>
      </c>
      <c r="K20" s="62">
        <f t="shared" si="6"/>
        <v>1011.7</v>
      </c>
      <c r="L20" s="62">
        <v>1011.7</v>
      </c>
      <c r="M20" s="62">
        <v>0</v>
      </c>
      <c r="N20" s="62">
        <f t="shared" si="2"/>
        <v>54.553788083041248</v>
      </c>
      <c r="O20" s="62">
        <f t="shared" si="3"/>
        <v>54.553788083041248</v>
      </c>
      <c r="P20" s="62"/>
    </row>
    <row r="21" spans="1:16" s="21" customFormat="1" ht="15.75" x14ac:dyDescent="0.25">
      <c r="A21" s="63" t="s">
        <v>353</v>
      </c>
      <c r="B21" s="61" t="s">
        <v>340</v>
      </c>
      <c r="C21" s="61" t="s">
        <v>57</v>
      </c>
      <c r="D21" s="61" t="s">
        <v>61</v>
      </c>
      <c r="E21" s="61" t="s">
        <v>344</v>
      </c>
      <c r="F21" s="61"/>
      <c r="G21" s="61">
        <v>850</v>
      </c>
      <c r="H21" s="62">
        <f t="shared" si="5"/>
        <v>25.9</v>
      </c>
      <c r="I21" s="62">
        <f>SUM(I22)</f>
        <v>25.9</v>
      </c>
      <c r="J21" s="62">
        <f>SUM(J22)</f>
        <v>0</v>
      </c>
      <c r="K21" s="62">
        <f t="shared" si="6"/>
        <v>0.7</v>
      </c>
      <c r="L21" s="62">
        <f>SUM(L22)</f>
        <v>0.7</v>
      </c>
      <c r="M21" s="62">
        <f>SUM(M22)</f>
        <v>0</v>
      </c>
      <c r="N21" s="62">
        <f t="shared" si="2"/>
        <v>2.7027027027027026</v>
      </c>
      <c r="O21" s="62">
        <f t="shared" si="3"/>
        <v>2.7027027027027026</v>
      </c>
      <c r="P21" s="62"/>
    </row>
    <row r="22" spans="1:16" s="21" customFormat="1" ht="15.75" x14ac:dyDescent="0.25">
      <c r="A22" s="63" t="s">
        <v>354</v>
      </c>
      <c r="B22" s="61" t="s">
        <v>340</v>
      </c>
      <c r="C22" s="61" t="s">
        <v>57</v>
      </c>
      <c r="D22" s="61" t="s">
        <v>61</v>
      </c>
      <c r="E22" s="61" t="s">
        <v>344</v>
      </c>
      <c r="F22" s="61"/>
      <c r="G22" s="61">
        <v>852</v>
      </c>
      <c r="H22" s="62">
        <f t="shared" si="5"/>
        <v>25.9</v>
      </c>
      <c r="I22" s="62">
        <v>25.9</v>
      </c>
      <c r="J22" s="62">
        <v>0</v>
      </c>
      <c r="K22" s="62">
        <f t="shared" si="6"/>
        <v>0.7</v>
      </c>
      <c r="L22" s="62">
        <v>0.7</v>
      </c>
      <c r="M22" s="62">
        <v>0</v>
      </c>
      <c r="N22" s="62">
        <f t="shared" si="2"/>
        <v>2.7027027027027026</v>
      </c>
      <c r="O22" s="62">
        <f t="shared" si="3"/>
        <v>2.7027027027027026</v>
      </c>
      <c r="P22" s="62"/>
    </row>
    <row r="23" spans="1:16" s="59" customFormat="1" ht="15.75" x14ac:dyDescent="0.25">
      <c r="A23" s="57" t="s">
        <v>355</v>
      </c>
      <c r="B23" s="56" t="s">
        <v>340</v>
      </c>
      <c r="C23" s="56" t="s">
        <v>57</v>
      </c>
      <c r="D23" s="56" t="s">
        <v>61</v>
      </c>
      <c r="E23" s="56" t="s">
        <v>356</v>
      </c>
      <c r="F23" s="56"/>
      <c r="G23" s="56"/>
      <c r="H23" s="28">
        <f t="shared" si="5"/>
        <v>3852.3</v>
      </c>
      <c r="I23" s="28">
        <f>I24</f>
        <v>3852.3</v>
      </c>
      <c r="J23" s="28">
        <f>J24</f>
        <v>0</v>
      </c>
      <c r="K23" s="28">
        <f t="shared" si="6"/>
        <v>3127.2</v>
      </c>
      <c r="L23" s="28">
        <f>L24</f>
        <v>3127.2</v>
      </c>
      <c r="M23" s="28">
        <f>M24</f>
        <v>0</v>
      </c>
      <c r="N23" s="28">
        <f t="shared" si="2"/>
        <v>81.177478389533519</v>
      </c>
      <c r="O23" s="28">
        <f t="shared" si="3"/>
        <v>81.177478389533519</v>
      </c>
      <c r="P23" s="28"/>
    </row>
    <row r="24" spans="1:16" s="21" customFormat="1" ht="15.75" x14ac:dyDescent="0.25">
      <c r="A24" s="60" t="s">
        <v>601</v>
      </c>
      <c r="B24" s="61" t="s">
        <v>340</v>
      </c>
      <c r="C24" s="61" t="s">
        <v>57</v>
      </c>
      <c r="D24" s="61" t="s">
        <v>61</v>
      </c>
      <c r="E24" s="61" t="s">
        <v>356</v>
      </c>
      <c r="F24" s="61"/>
      <c r="G24" s="61">
        <v>120</v>
      </c>
      <c r="H24" s="62">
        <f t="shared" si="5"/>
        <v>3852.3</v>
      </c>
      <c r="I24" s="62">
        <f t="shared" ref="I24:M24" si="7">SUM(I25)</f>
        <v>3852.3</v>
      </c>
      <c r="J24" s="62">
        <f t="shared" si="7"/>
        <v>0</v>
      </c>
      <c r="K24" s="62">
        <f t="shared" si="6"/>
        <v>3127.2</v>
      </c>
      <c r="L24" s="62">
        <f t="shared" si="7"/>
        <v>3127.2</v>
      </c>
      <c r="M24" s="62">
        <f t="shared" si="7"/>
        <v>0</v>
      </c>
      <c r="N24" s="62">
        <f t="shared" si="2"/>
        <v>81.177478389533519</v>
      </c>
      <c r="O24" s="62">
        <f t="shared" si="3"/>
        <v>81.177478389533519</v>
      </c>
      <c r="P24" s="62"/>
    </row>
    <row r="25" spans="1:16" s="21" customFormat="1" ht="15.75" x14ac:dyDescent="0.25">
      <c r="A25" s="60" t="s">
        <v>347</v>
      </c>
      <c r="B25" s="61" t="s">
        <v>340</v>
      </c>
      <c r="C25" s="61" t="s">
        <v>57</v>
      </c>
      <c r="D25" s="61" t="s">
        <v>61</v>
      </c>
      <c r="E25" s="61" t="s">
        <v>356</v>
      </c>
      <c r="F25" s="61"/>
      <c r="G25" s="61">
        <v>121</v>
      </c>
      <c r="H25" s="62">
        <f t="shared" si="5"/>
        <v>3852.3</v>
      </c>
      <c r="I25" s="62">
        <v>3852.3</v>
      </c>
      <c r="J25" s="62">
        <v>0</v>
      </c>
      <c r="K25" s="62">
        <f t="shared" si="6"/>
        <v>3127.2</v>
      </c>
      <c r="L25" s="62">
        <v>3127.2</v>
      </c>
      <c r="M25" s="62">
        <v>0</v>
      </c>
      <c r="N25" s="62">
        <f t="shared" si="2"/>
        <v>81.177478389533519</v>
      </c>
      <c r="O25" s="62">
        <f t="shared" si="3"/>
        <v>81.177478389533519</v>
      </c>
      <c r="P25" s="62"/>
    </row>
    <row r="26" spans="1:16" s="59" customFormat="1" ht="15.75" x14ac:dyDescent="0.25">
      <c r="A26" s="57" t="s">
        <v>357</v>
      </c>
      <c r="B26" s="56" t="s">
        <v>340</v>
      </c>
      <c r="C26" s="56" t="s">
        <v>57</v>
      </c>
      <c r="D26" s="56" t="s">
        <v>61</v>
      </c>
      <c r="E26" s="56" t="s">
        <v>358</v>
      </c>
      <c r="F26" s="56"/>
      <c r="G26" s="56"/>
      <c r="H26" s="28">
        <f>H27</f>
        <v>1977.3</v>
      </c>
      <c r="I26" s="28">
        <f t="shared" ref="I26:M26" si="8">I27</f>
        <v>1977.3</v>
      </c>
      <c r="J26" s="28">
        <f t="shared" si="8"/>
        <v>0</v>
      </c>
      <c r="K26" s="28">
        <f>K27</f>
        <v>1177.4000000000001</v>
      </c>
      <c r="L26" s="28">
        <f t="shared" si="8"/>
        <v>1177.4000000000001</v>
      </c>
      <c r="M26" s="28">
        <f t="shared" si="8"/>
        <v>0</v>
      </c>
      <c r="N26" s="28">
        <f t="shared" si="2"/>
        <v>59.54584534466192</v>
      </c>
      <c r="O26" s="28">
        <f t="shared" si="3"/>
        <v>59.54584534466192</v>
      </c>
      <c r="P26" s="28"/>
    </row>
    <row r="27" spans="1:16" s="21" customFormat="1" ht="15.75" x14ac:dyDescent="0.25">
      <c r="A27" s="60" t="s">
        <v>601</v>
      </c>
      <c r="B27" s="61" t="s">
        <v>340</v>
      </c>
      <c r="C27" s="61" t="s">
        <v>57</v>
      </c>
      <c r="D27" s="61" t="s">
        <v>61</v>
      </c>
      <c r="E27" s="61" t="s">
        <v>358</v>
      </c>
      <c r="F27" s="61"/>
      <c r="G27" s="61">
        <v>120</v>
      </c>
      <c r="H27" s="62">
        <f>SUM(J27+I27)</f>
        <v>1977.3</v>
      </c>
      <c r="I27" s="62">
        <f t="shared" ref="I27:M27" si="9">SUM(I28)</f>
        <v>1977.3</v>
      </c>
      <c r="J27" s="62">
        <f t="shared" si="9"/>
        <v>0</v>
      </c>
      <c r="K27" s="62">
        <f>SUM(M27+L27)</f>
        <v>1177.4000000000001</v>
      </c>
      <c r="L27" s="62">
        <f t="shared" si="9"/>
        <v>1177.4000000000001</v>
      </c>
      <c r="M27" s="62">
        <f t="shared" si="9"/>
        <v>0</v>
      </c>
      <c r="N27" s="62">
        <f t="shared" si="2"/>
        <v>59.54584534466192</v>
      </c>
      <c r="O27" s="62">
        <f t="shared" si="3"/>
        <v>59.54584534466192</v>
      </c>
      <c r="P27" s="62"/>
    </row>
    <row r="28" spans="1:16" s="21" customFormat="1" ht="15.75" x14ac:dyDescent="0.25">
      <c r="A28" s="60" t="s">
        <v>347</v>
      </c>
      <c r="B28" s="61" t="s">
        <v>340</v>
      </c>
      <c r="C28" s="61" t="s">
        <v>57</v>
      </c>
      <c r="D28" s="61" t="s">
        <v>61</v>
      </c>
      <c r="E28" s="61" t="s">
        <v>358</v>
      </c>
      <c r="F28" s="61"/>
      <c r="G28" s="61">
        <v>121</v>
      </c>
      <c r="H28" s="62">
        <f>SUM(J28+I28)</f>
        <v>1977.3</v>
      </c>
      <c r="I28" s="62">
        <v>1977.3</v>
      </c>
      <c r="J28" s="62">
        <v>0</v>
      </c>
      <c r="K28" s="62">
        <f>SUM(M28+L28)</f>
        <v>1177.4000000000001</v>
      </c>
      <c r="L28" s="62">
        <v>1177.4000000000001</v>
      </c>
      <c r="M28" s="62">
        <v>0</v>
      </c>
      <c r="N28" s="62">
        <f t="shared" si="2"/>
        <v>59.54584534466192</v>
      </c>
      <c r="O28" s="62">
        <f t="shared" si="3"/>
        <v>59.54584534466192</v>
      </c>
      <c r="P28" s="62"/>
    </row>
    <row r="29" spans="1:16" s="59" customFormat="1" ht="31.5" x14ac:dyDescent="0.25">
      <c r="A29" s="57" t="s">
        <v>359</v>
      </c>
      <c r="B29" s="56" t="s">
        <v>340</v>
      </c>
      <c r="C29" s="56" t="s">
        <v>57</v>
      </c>
      <c r="D29" s="56" t="s">
        <v>67</v>
      </c>
      <c r="E29" s="56" t="s">
        <v>240</v>
      </c>
      <c r="F29" s="56"/>
      <c r="G29" s="56" t="s">
        <v>240</v>
      </c>
      <c r="H29" s="28">
        <f t="shared" ref="H29:M29" si="10">H30+H39</f>
        <v>3703.5</v>
      </c>
      <c r="I29" s="28">
        <f t="shared" si="10"/>
        <v>3703.5</v>
      </c>
      <c r="J29" s="28">
        <f t="shared" si="10"/>
        <v>0</v>
      </c>
      <c r="K29" s="28">
        <f t="shared" si="10"/>
        <v>3492.6000000000004</v>
      </c>
      <c r="L29" s="28">
        <f t="shared" si="10"/>
        <v>3492.6000000000004</v>
      </c>
      <c r="M29" s="28">
        <f t="shared" si="10"/>
        <v>0</v>
      </c>
      <c r="N29" s="28">
        <f t="shared" si="2"/>
        <v>94.305386796273808</v>
      </c>
      <c r="O29" s="28">
        <f t="shared" si="3"/>
        <v>94.305386796273808</v>
      </c>
      <c r="P29" s="28"/>
    </row>
    <row r="30" spans="1:16" s="59" customFormat="1" ht="15.75" x14ac:dyDescent="0.25">
      <c r="A30" s="57" t="s">
        <v>343</v>
      </c>
      <c r="B30" s="56" t="s">
        <v>340</v>
      </c>
      <c r="C30" s="56" t="s">
        <v>57</v>
      </c>
      <c r="D30" s="56" t="s">
        <v>67</v>
      </c>
      <c r="E30" s="56" t="s">
        <v>344</v>
      </c>
      <c r="F30" s="56"/>
      <c r="G30" s="56"/>
      <c r="H30" s="28">
        <f t="shared" ref="H30:H46" si="11">SUM(J30+I30)</f>
        <v>2818.5</v>
      </c>
      <c r="I30" s="28">
        <f>I31+I34+I37</f>
        <v>2818.5</v>
      </c>
      <c r="J30" s="28">
        <f>J31+J34+J37</f>
        <v>0</v>
      </c>
      <c r="K30" s="28">
        <f t="shared" ref="K30:K41" si="12">SUM(M30+L30)</f>
        <v>2706.3</v>
      </c>
      <c r="L30" s="28">
        <f>L31+L34+L37</f>
        <v>2706.3</v>
      </c>
      <c r="M30" s="28">
        <f>M31+M34+M37</f>
        <v>0</v>
      </c>
      <c r="N30" s="28">
        <f t="shared" si="2"/>
        <v>96.019159127195323</v>
      </c>
      <c r="O30" s="28">
        <f t="shared" si="3"/>
        <v>96.019159127195323</v>
      </c>
      <c r="P30" s="28"/>
    </row>
    <row r="31" spans="1:16" s="21" customFormat="1" ht="15.75" x14ac:dyDescent="0.25">
      <c r="A31" s="60" t="s">
        <v>601</v>
      </c>
      <c r="B31" s="61" t="s">
        <v>340</v>
      </c>
      <c r="C31" s="61" t="s">
        <v>57</v>
      </c>
      <c r="D31" s="61" t="s">
        <v>67</v>
      </c>
      <c r="E31" s="61" t="s">
        <v>344</v>
      </c>
      <c r="F31" s="61"/>
      <c r="G31" s="61">
        <v>120</v>
      </c>
      <c r="H31" s="62">
        <f t="shared" si="11"/>
        <v>2731.2</v>
      </c>
      <c r="I31" s="62">
        <f>SUM(I32+I33)</f>
        <v>2731.2</v>
      </c>
      <c r="J31" s="62">
        <f>SUM(J32+J33)</f>
        <v>0</v>
      </c>
      <c r="K31" s="62">
        <f t="shared" si="12"/>
        <v>2624.5</v>
      </c>
      <c r="L31" s="62">
        <f>SUM(L32+L33)</f>
        <v>2624.5</v>
      </c>
      <c r="M31" s="62">
        <f>SUM(M32+M33)</f>
        <v>0</v>
      </c>
      <c r="N31" s="62">
        <f t="shared" si="2"/>
        <v>96.093292325717641</v>
      </c>
      <c r="O31" s="62">
        <f t="shared" si="3"/>
        <v>96.093292325717641</v>
      </c>
      <c r="P31" s="62"/>
    </row>
    <row r="32" spans="1:16" s="21" customFormat="1" ht="15.75" x14ac:dyDescent="0.25">
      <c r="A32" s="60" t="s">
        <v>347</v>
      </c>
      <c r="B32" s="61" t="s">
        <v>340</v>
      </c>
      <c r="C32" s="61" t="s">
        <v>57</v>
      </c>
      <c r="D32" s="61" t="s">
        <v>67</v>
      </c>
      <c r="E32" s="61" t="s">
        <v>344</v>
      </c>
      <c r="F32" s="61"/>
      <c r="G32" s="61">
        <v>121</v>
      </c>
      <c r="H32" s="62">
        <f t="shared" si="11"/>
        <v>2663.2</v>
      </c>
      <c r="I32" s="62">
        <v>2663.2</v>
      </c>
      <c r="J32" s="62">
        <v>0</v>
      </c>
      <c r="K32" s="62">
        <f t="shared" si="12"/>
        <v>2565.9</v>
      </c>
      <c r="L32" s="62">
        <v>2565.9</v>
      </c>
      <c r="M32" s="62">
        <v>0</v>
      </c>
      <c r="N32" s="62">
        <f t="shared" si="2"/>
        <v>96.346500450585765</v>
      </c>
      <c r="O32" s="62">
        <f t="shared" si="3"/>
        <v>96.346500450585765</v>
      </c>
      <c r="P32" s="62"/>
    </row>
    <row r="33" spans="1:16" s="21" customFormat="1" ht="15.75" x14ac:dyDescent="0.25">
      <c r="A33" s="60" t="s">
        <v>348</v>
      </c>
      <c r="B33" s="61" t="s">
        <v>340</v>
      </c>
      <c r="C33" s="61" t="s">
        <v>57</v>
      </c>
      <c r="D33" s="61" t="s">
        <v>67</v>
      </c>
      <c r="E33" s="61" t="s">
        <v>344</v>
      </c>
      <c r="F33" s="61"/>
      <c r="G33" s="61">
        <v>122</v>
      </c>
      <c r="H33" s="62">
        <f t="shared" si="11"/>
        <v>68</v>
      </c>
      <c r="I33" s="62">
        <v>68</v>
      </c>
      <c r="J33" s="62">
        <v>0</v>
      </c>
      <c r="K33" s="62">
        <f t="shared" si="12"/>
        <v>58.6</v>
      </c>
      <c r="L33" s="62">
        <v>58.6</v>
      </c>
      <c r="M33" s="62">
        <v>0</v>
      </c>
      <c r="N33" s="62">
        <f t="shared" si="2"/>
        <v>86.17647058823529</v>
      </c>
      <c r="O33" s="62">
        <f t="shared" si="3"/>
        <v>86.17647058823529</v>
      </c>
      <c r="P33" s="62"/>
    </row>
    <row r="34" spans="1:16" s="21" customFormat="1" ht="15.75" x14ac:dyDescent="0.25">
      <c r="A34" s="60" t="s">
        <v>389</v>
      </c>
      <c r="B34" s="61" t="s">
        <v>340</v>
      </c>
      <c r="C34" s="61" t="s">
        <v>57</v>
      </c>
      <c r="D34" s="61" t="s">
        <v>67</v>
      </c>
      <c r="E34" s="61" t="s">
        <v>344</v>
      </c>
      <c r="F34" s="61"/>
      <c r="G34" s="61">
        <v>240</v>
      </c>
      <c r="H34" s="62">
        <f t="shared" si="11"/>
        <v>86.8</v>
      </c>
      <c r="I34" s="62">
        <f>SUM(I36+I35)</f>
        <v>86.8</v>
      </c>
      <c r="J34" s="62">
        <f>SUM(J36)</f>
        <v>0</v>
      </c>
      <c r="K34" s="62">
        <f t="shared" si="12"/>
        <v>81.8</v>
      </c>
      <c r="L34" s="62">
        <f>SUM(L36+L35)</f>
        <v>81.8</v>
      </c>
      <c r="M34" s="62">
        <f>SUM(M36)</f>
        <v>0</v>
      </c>
      <c r="N34" s="62">
        <f t="shared" si="2"/>
        <v>94.239631336405537</v>
      </c>
      <c r="O34" s="62">
        <f t="shared" si="3"/>
        <v>94.239631336405537</v>
      </c>
      <c r="P34" s="62"/>
    </row>
    <row r="35" spans="1:16" s="21" customFormat="1" ht="15.75" x14ac:dyDescent="0.25">
      <c r="A35" s="60" t="s">
        <v>363</v>
      </c>
      <c r="B35" s="61" t="s">
        <v>340</v>
      </c>
      <c r="C35" s="61" t="s">
        <v>57</v>
      </c>
      <c r="D35" s="61" t="s">
        <v>67</v>
      </c>
      <c r="E35" s="61" t="s">
        <v>344</v>
      </c>
      <c r="F35" s="61"/>
      <c r="G35" s="61" t="s">
        <v>649</v>
      </c>
      <c r="H35" s="62">
        <f t="shared" si="11"/>
        <v>9</v>
      </c>
      <c r="I35" s="62">
        <v>9</v>
      </c>
      <c r="J35" s="62"/>
      <c r="K35" s="62">
        <f t="shared" si="12"/>
        <v>8.6</v>
      </c>
      <c r="L35" s="62">
        <v>8.6</v>
      </c>
      <c r="M35" s="62"/>
      <c r="N35" s="62">
        <f t="shared" si="2"/>
        <v>95.555555555555557</v>
      </c>
      <c r="O35" s="62">
        <f t="shared" si="3"/>
        <v>95.555555555555557</v>
      </c>
      <c r="P35" s="62"/>
    </row>
    <row r="36" spans="1:16" s="21" customFormat="1" ht="15.75" x14ac:dyDescent="0.25">
      <c r="A36" s="60" t="s">
        <v>390</v>
      </c>
      <c r="B36" s="61" t="s">
        <v>340</v>
      </c>
      <c r="C36" s="61" t="s">
        <v>57</v>
      </c>
      <c r="D36" s="61" t="s">
        <v>67</v>
      </c>
      <c r="E36" s="61" t="s">
        <v>344</v>
      </c>
      <c r="F36" s="61"/>
      <c r="G36" s="61">
        <v>244</v>
      </c>
      <c r="H36" s="62">
        <f t="shared" si="11"/>
        <v>77.8</v>
      </c>
      <c r="I36" s="62">
        <v>77.8</v>
      </c>
      <c r="J36" s="62">
        <v>0</v>
      </c>
      <c r="K36" s="62">
        <f t="shared" si="12"/>
        <v>73.2</v>
      </c>
      <c r="L36" s="62">
        <v>73.2</v>
      </c>
      <c r="M36" s="62">
        <v>0</v>
      </c>
      <c r="N36" s="62">
        <f t="shared" si="2"/>
        <v>94.087403598971733</v>
      </c>
      <c r="O36" s="62">
        <f t="shared" si="3"/>
        <v>94.087403598971733</v>
      </c>
      <c r="P36" s="62"/>
    </row>
    <row r="37" spans="1:16" s="21" customFormat="1" ht="15.75" x14ac:dyDescent="0.25">
      <c r="A37" s="63" t="s">
        <v>353</v>
      </c>
      <c r="B37" s="61" t="s">
        <v>340</v>
      </c>
      <c r="C37" s="61" t="s">
        <v>57</v>
      </c>
      <c r="D37" s="61" t="s">
        <v>67</v>
      </c>
      <c r="E37" s="61" t="s">
        <v>344</v>
      </c>
      <c r="F37" s="61"/>
      <c r="G37" s="61">
        <v>850</v>
      </c>
      <c r="H37" s="62">
        <f t="shared" si="11"/>
        <v>0.5</v>
      </c>
      <c r="I37" s="62">
        <f>SUM(I38)</f>
        <v>0.5</v>
      </c>
      <c r="J37" s="62">
        <f>SUM(J38)</f>
        <v>0</v>
      </c>
      <c r="K37" s="62">
        <f t="shared" si="12"/>
        <v>0</v>
      </c>
      <c r="L37" s="62">
        <f>SUM(L38)</f>
        <v>0</v>
      </c>
      <c r="M37" s="62">
        <f>SUM(M38)</f>
        <v>0</v>
      </c>
      <c r="N37" s="62">
        <f t="shared" si="2"/>
        <v>0</v>
      </c>
      <c r="O37" s="62">
        <f t="shared" si="3"/>
        <v>0</v>
      </c>
      <c r="P37" s="62"/>
    </row>
    <row r="38" spans="1:16" s="21" customFormat="1" ht="15.75" x14ac:dyDescent="0.25">
      <c r="A38" s="63" t="s">
        <v>354</v>
      </c>
      <c r="B38" s="61" t="s">
        <v>340</v>
      </c>
      <c r="C38" s="61" t="s">
        <v>57</v>
      </c>
      <c r="D38" s="61" t="s">
        <v>67</v>
      </c>
      <c r="E38" s="61" t="s">
        <v>344</v>
      </c>
      <c r="F38" s="61"/>
      <c r="G38" s="61">
        <v>852</v>
      </c>
      <c r="H38" s="62">
        <f t="shared" si="11"/>
        <v>0.5</v>
      </c>
      <c r="I38" s="62">
        <v>0.5</v>
      </c>
      <c r="J38" s="62">
        <v>0</v>
      </c>
      <c r="K38" s="62">
        <f t="shared" si="12"/>
        <v>0</v>
      </c>
      <c r="L38" s="62">
        <v>0</v>
      </c>
      <c r="M38" s="62">
        <v>0</v>
      </c>
      <c r="N38" s="62">
        <f t="shared" si="2"/>
        <v>0</v>
      </c>
      <c r="O38" s="62">
        <f t="shared" si="3"/>
        <v>0</v>
      </c>
      <c r="P38" s="62"/>
    </row>
    <row r="39" spans="1:16" s="59" customFormat="1" ht="15.75" x14ac:dyDescent="0.25">
      <c r="A39" s="57" t="s">
        <v>360</v>
      </c>
      <c r="B39" s="56" t="s">
        <v>340</v>
      </c>
      <c r="C39" s="56" t="s">
        <v>57</v>
      </c>
      <c r="D39" s="56" t="s">
        <v>67</v>
      </c>
      <c r="E39" s="56" t="s">
        <v>361</v>
      </c>
      <c r="F39" s="56"/>
      <c r="G39" s="56"/>
      <c r="H39" s="28">
        <f t="shared" si="11"/>
        <v>885</v>
      </c>
      <c r="I39" s="28">
        <f>I40</f>
        <v>885</v>
      </c>
      <c r="J39" s="28">
        <f>J40</f>
        <v>0</v>
      </c>
      <c r="K39" s="28">
        <f t="shared" si="12"/>
        <v>786.3</v>
      </c>
      <c r="L39" s="28">
        <f>L40</f>
        <v>786.3</v>
      </c>
      <c r="M39" s="28">
        <f>M40</f>
        <v>0</v>
      </c>
      <c r="N39" s="28">
        <f t="shared" si="2"/>
        <v>88.847457627118644</v>
      </c>
      <c r="O39" s="28">
        <f t="shared" si="3"/>
        <v>88.847457627118644</v>
      </c>
      <c r="P39" s="28"/>
    </row>
    <row r="40" spans="1:16" s="21" customFormat="1" ht="15.75" x14ac:dyDescent="0.25">
      <c r="A40" s="60" t="s">
        <v>601</v>
      </c>
      <c r="B40" s="61" t="s">
        <v>340</v>
      </c>
      <c r="C40" s="61" t="s">
        <v>57</v>
      </c>
      <c r="D40" s="61" t="s">
        <v>67</v>
      </c>
      <c r="E40" s="61" t="s">
        <v>361</v>
      </c>
      <c r="F40" s="61"/>
      <c r="G40" s="61">
        <v>120</v>
      </c>
      <c r="H40" s="62">
        <f t="shared" si="11"/>
        <v>885</v>
      </c>
      <c r="I40" s="62">
        <f t="shared" ref="I40:M40" si="13">SUM(I41)</f>
        <v>885</v>
      </c>
      <c r="J40" s="62">
        <f t="shared" si="13"/>
        <v>0</v>
      </c>
      <c r="K40" s="62">
        <f t="shared" si="12"/>
        <v>786.3</v>
      </c>
      <c r="L40" s="62">
        <f t="shared" si="13"/>
        <v>786.3</v>
      </c>
      <c r="M40" s="62">
        <f t="shared" si="13"/>
        <v>0</v>
      </c>
      <c r="N40" s="62">
        <f t="shared" si="2"/>
        <v>88.847457627118644</v>
      </c>
      <c r="O40" s="62">
        <f t="shared" si="3"/>
        <v>88.847457627118644</v>
      </c>
      <c r="P40" s="62"/>
    </row>
    <row r="41" spans="1:16" s="21" customFormat="1" ht="15.75" x14ac:dyDescent="0.25">
      <c r="A41" s="60" t="s">
        <v>347</v>
      </c>
      <c r="B41" s="61" t="s">
        <v>340</v>
      </c>
      <c r="C41" s="61" t="s">
        <v>57</v>
      </c>
      <c r="D41" s="61" t="s">
        <v>67</v>
      </c>
      <c r="E41" s="61" t="s">
        <v>361</v>
      </c>
      <c r="F41" s="61"/>
      <c r="G41" s="61">
        <v>121</v>
      </c>
      <c r="H41" s="62">
        <f t="shared" si="11"/>
        <v>885</v>
      </c>
      <c r="I41" s="62">
        <v>885</v>
      </c>
      <c r="J41" s="62">
        <v>0</v>
      </c>
      <c r="K41" s="62">
        <f t="shared" si="12"/>
        <v>786.3</v>
      </c>
      <c r="L41" s="62">
        <v>786.3</v>
      </c>
      <c r="M41" s="62">
        <v>0</v>
      </c>
      <c r="N41" s="62">
        <f t="shared" si="2"/>
        <v>88.847457627118644</v>
      </c>
      <c r="O41" s="62">
        <f t="shared" si="3"/>
        <v>88.847457627118644</v>
      </c>
      <c r="P41" s="62"/>
    </row>
    <row r="42" spans="1:16" s="59" customFormat="1" ht="15.75" x14ac:dyDescent="0.25">
      <c r="A42" s="57" t="s">
        <v>248</v>
      </c>
      <c r="B42" s="56" t="s">
        <v>340</v>
      </c>
      <c r="C42" s="56" t="s">
        <v>63</v>
      </c>
      <c r="D42" s="56" t="s">
        <v>240</v>
      </c>
      <c r="E42" s="56" t="s">
        <v>240</v>
      </c>
      <c r="F42" s="56"/>
      <c r="G42" s="56" t="s">
        <v>240</v>
      </c>
      <c r="H42" s="28">
        <f t="shared" ref="H42:M42" si="14">SUM(H43)</f>
        <v>48</v>
      </c>
      <c r="I42" s="28">
        <f t="shared" si="14"/>
        <v>48</v>
      </c>
      <c r="J42" s="28">
        <f t="shared" si="14"/>
        <v>0</v>
      </c>
      <c r="K42" s="28">
        <f t="shared" si="14"/>
        <v>28.5</v>
      </c>
      <c r="L42" s="28">
        <f t="shared" si="14"/>
        <v>28.5</v>
      </c>
      <c r="M42" s="28">
        <f t="shared" si="14"/>
        <v>0</v>
      </c>
      <c r="N42" s="28">
        <f t="shared" si="2"/>
        <v>59.375</v>
      </c>
      <c r="O42" s="28">
        <f t="shared" si="3"/>
        <v>59.375</v>
      </c>
      <c r="P42" s="28"/>
    </row>
    <row r="43" spans="1:16" s="59" customFormat="1" ht="15.75" x14ac:dyDescent="0.25">
      <c r="A43" s="57" t="s">
        <v>114</v>
      </c>
      <c r="B43" s="56" t="s">
        <v>340</v>
      </c>
      <c r="C43" s="56" t="s">
        <v>63</v>
      </c>
      <c r="D43" s="56">
        <v>10</v>
      </c>
      <c r="E43" s="56"/>
      <c r="F43" s="56"/>
      <c r="G43" s="56"/>
      <c r="H43" s="28">
        <f t="shared" si="11"/>
        <v>48</v>
      </c>
      <c r="I43" s="28">
        <f>I44</f>
        <v>48</v>
      </c>
      <c r="J43" s="28"/>
      <c r="K43" s="28">
        <f t="shared" ref="K43" si="15">SUM(M43+L43)</f>
        <v>28.5</v>
      </c>
      <c r="L43" s="28">
        <f>L44</f>
        <v>28.5</v>
      </c>
      <c r="M43" s="28"/>
      <c r="N43" s="28">
        <f t="shared" si="2"/>
        <v>59.375</v>
      </c>
      <c r="O43" s="28">
        <f t="shared" si="3"/>
        <v>59.375</v>
      </c>
      <c r="P43" s="28"/>
    </row>
    <row r="44" spans="1:16" s="59" customFormat="1" ht="15.75" x14ac:dyDescent="0.25">
      <c r="A44" s="57" t="s">
        <v>822</v>
      </c>
      <c r="B44" s="56" t="s">
        <v>340</v>
      </c>
      <c r="C44" s="56" t="s">
        <v>63</v>
      </c>
      <c r="D44" s="56">
        <v>10</v>
      </c>
      <c r="E44" s="56">
        <v>3300200</v>
      </c>
      <c r="F44" s="56"/>
      <c r="G44" s="56"/>
      <c r="H44" s="28">
        <f>SUM(J44+I44)</f>
        <v>48</v>
      </c>
      <c r="I44" s="28">
        <f>SUM(I45)</f>
        <v>48</v>
      </c>
      <c r="J44" s="28"/>
      <c r="K44" s="28">
        <f>SUM(M44+L44)</f>
        <v>28.5</v>
      </c>
      <c r="L44" s="28">
        <f>SUM(L45)</f>
        <v>28.5</v>
      </c>
      <c r="M44" s="28"/>
      <c r="N44" s="28">
        <f t="shared" si="2"/>
        <v>59.375</v>
      </c>
      <c r="O44" s="28">
        <f t="shared" si="3"/>
        <v>59.375</v>
      </c>
      <c r="P44" s="28"/>
    </row>
    <row r="45" spans="1:16" s="21" customFormat="1" ht="15.75" x14ac:dyDescent="0.25">
      <c r="A45" s="60" t="s">
        <v>389</v>
      </c>
      <c r="B45" s="61" t="s">
        <v>340</v>
      </c>
      <c r="C45" s="61" t="s">
        <v>63</v>
      </c>
      <c r="D45" s="61">
        <v>10</v>
      </c>
      <c r="E45" s="61">
        <v>3300200</v>
      </c>
      <c r="F45" s="61"/>
      <c r="G45" s="61">
        <v>240</v>
      </c>
      <c r="H45" s="62">
        <f>SUM(J45+I45)</f>
        <v>48</v>
      </c>
      <c r="I45" s="62">
        <f>SUM(I46)</f>
        <v>48</v>
      </c>
      <c r="J45" s="62"/>
      <c r="K45" s="62">
        <f>SUM(M45+L45)</f>
        <v>28.5</v>
      </c>
      <c r="L45" s="62">
        <f>SUM(L46)</f>
        <v>28.5</v>
      </c>
      <c r="M45" s="62"/>
      <c r="N45" s="62">
        <f t="shared" si="2"/>
        <v>59.375</v>
      </c>
      <c r="O45" s="62">
        <f t="shared" si="3"/>
        <v>59.375</v>
      </c>
      <c r="P45" s="62"/>
    </row>
    <row r="46" spans="1:16" s="21" customFormat="1" ht="15.75" x14ac:dyDescent="0.25">
      <c r="A46" s="60" t="s">
        <v>363</v>
      </c>
      <c r="B46" s="61" t="s">
        <v>340</v>
      </c>
      <c r="C46" s="61" t="s">
        <v>63</v>
      </c>
      <c r="D46" s="61">
        <v>10</v>
      </c>
      <c r="E46" s="61">
        <v>3300200</v>
      </c>
      <c r="F46" s="61"/>
      <c r="G46" s="61">
        <v>242</v>
      </c>
      <c r="H46" s="62">
        <f t="shared" si="11"/>
        <v>48</v>
      </c>
      <c r="I46" s="62">
        <v>48</v>
      </c>
      <c r="J46" s="62"/>
      <c r="K46" s="62">
        <f t="shared" ref="K46" si="16">SUM(M46+L46)</f>
        <v>28.5</v>
      </c>
      <c r="L46" s="62">
        <v>28.5</v>
      </c>
      <c r="M46" s="62"/>
      <c r="N46" s="62">
        <f t="shared" si="2"/>
        <v>59.375</v>
      </c>
      <c r="O46" s="62">
        <f t="shared" si="3"/>
        <v>59.375</v>
      </c>
      <c r="P46" s="62"/>
    </row>
    <row r="47" spans="1:16" s="21" customFormat="1" ht="18.75" x14ac:dyDescent="0.3">
      <c r="A47" s="55" t="s">
        <v>634</v>
      </c>
      <c r="B47" s="56" t="s">
        <v>635</v>
      </c>
      <c r="C47" s="56" t="s">
        <v>240</v>
      </c>
      <c r="D47" s="56" t="s">
        <v>240</v>
      </c>
      <c r="E47" s="56" t="s">
        <v>240</v>
      </c>
      <c r="F47" s="56"/>
      <c r="G47" s="56" t="s">
        <v>240</v>
      </c>
      <c r="H47" s="28">
        <f t="shared" ref="H47:L48" si="17">SUM(H48)</f>
        <v>7175</v>
      </c>
      <c r="I47" s="28">
        <f t="shared" si="17"/>
        <v>7175</v>
      </c>
      <c r="J47" s="28"/>
      <c r="K47" s="28">
        <f t="shared" si="17"/>
        <v>4203.6000000000004</v>
      </c>
      <c r="L47" s="28">
        <f t="shared" si="17"/>
        <v>4203.6000000000004</v>
      </c>
      <c r="M47" s="28"/>
      <c r="N47" s="28">
        <f t="shared" si="2"/>
        <v>58.586759581881545</v>
      </c>
      <c r="O47" s="28">
        <f t="shared" si="3"/>
        <v>58.586759581881545</v>
      </c>
      <c r="P47" s="28"/>
    </row>
    <row r="48" spans="1:16" s="59" customFormat="1" ht="15.75" x14ac:dyDescent="0.25">
      <c r="A48" s="57" t="s">
        <v>239</v>
      </c>
      <c r="B48" s="56" t="s">
        <v>635</v>
      </c>
      <c r="C48" s="56" t="s">
        <v>57</v>
      </c>
      <c r="D48" s="56" t="s">
        <v>240</v>
      </c>
      <c r="E48" s="56" t="s">
        <v>240</v>
      </c>
      <c r="F48" s="56"/>
      <c r="G48" s="58" t="s">
        <v>240</v>
      </c>
      <c r="H48" s="28">
        <f t="shared" si="17"/>
        <v>7175</v>
      </c>
      <c r="I48" s="28">
        <f t="shared" si="17"/>
        <v>7175</v>
      </c>
      <c r="J48" s="28">
        <f>SUM(J49+J54)</f>
        <v>0</v>
      </c>
      <c r="K48" s="28">
        <f t="shared" si="17"/>
        <v>4203.6000000000004</v>
      </c>
      <c r="L48" s="28">
        <f t="shared" si="17"/>
        <v>4203.6000000000004</v>
      </c>
      <c r="M48" s="28">
        <f>SUM(M49+M54)</f>
        <v>0</v>
      </c>
      <c r="N48" s="28">
        <f t="shared" si="2"/>
        <v>58.586759581881545</v>
      </c>
      <c r="O48" s="28">
        <f t="shared" si="3"/>
        <v>58.586759581881545</v>
      </c>
      <c r="P48" s="28"/>
    </row>
    <row r="49" spans="1:16" s="59" customFormat="1" ht="15.75" x14ac:dyDescent="0.25">
      <c r="A49" s="60" t="s">
        <v>359</v>
      </c>
      <c r="B49" s="56" t="s">
        <v>635</v>
      </c>
      <c r="C49" s="56" t="s">
        <v>57</v>
      </c>
      <c r="D49" s="56" t="s">
        <v>67</v>
      </c>
      <c r="E49" s="56" t="s">
        <v>240</v>
      </c>
      <c r="F49" s="56"/>
      <c r="G49" s="56" t="s">
        <v>240</v>
      </c>
      <c r="H49" s="28">
        <f t="shared" ref="H49:M49" si="18">H50+H57</f>
        <v>7175</v>
      </c>
      <c r="I49" s="28">
        <f t="shared" si="18"/>
        <v>7175</v>
      </c>
      <c r="J49" s="28">
        <f t="shared" si="18"/>
        <v>0</v>
      </c>
      <c r="K49" s="28">
        <f t="shared" si="18"/>
        <v>4203.6000000000004</v>
      </c>
      <c r="L49" s="28">
        <f t="shared" si="18"/>
        <v>4203.6000000000004</v>
      </c>
      <c r="M49" s="28">
        <f t="shared" si="18"/>
        <v>0</v>
      </c>
      <c r="N49" s="28">
        <f t="shared" si="2"/>
        <v>58.586759581881545</v>
      </c>
      <c r="O49" s="28">
        <f t="shared" si="3"/>
        <v>58.586759581881545</v>
      </c>
      <c r="P49" s="28"/>
    </row>
    <row r="50" spans="1:16" s="59" customFormat="1" ht="15.75" x14ac:dyDescent="0.25">
      <c r="A50" s="57" t="s">
        <v>343</v>
      </c>
      <c r="B50" s="56" t="s">
        <v>635</v>
      </c>
      <c r="C50" s="56" t="s">
        <v>57</v>
      </c>
      <c r="D50" s="56" t="s">
        <v>67</v>
      </c>
      <c r="E50" s="56" t="s">
        <v>344</v>
      </c>
      <c r="F50" s="56"/>
      <c r="G50" s="56"/>
      <c r="H50" s="28">
        <f t="shared" ref="H50:H59" si="19">SUM(J50+I50)</f>
        <v>4405</v>
      </c>
      <c r="I50" s="28">
        <f>I51+I54</f>
        <v>4405</v>
      </c>
      <c r="J50" s="28">
        <f>J51+J54</f>
        <v>0</v>
      </c>
      <c r="K50" s="28">
        <f t="shared" ref="K50:K59" si="20">SUM(M50+L50)</f>
        <v>2670.1000000000004</v>
      </c>
      <c r="L50" s="28">
        <f>L51+L54</f>
        <v>2670.1000000000004</v>
      </c>
      <c r="M50" s="28">
        <f>M51+M54</f>
        <v>0</v>
      </c>
      <c r="N50" s="28">
        <f t="shared" si="2"/>
        <v>60.615209988649276</v>
      </c>
      <c r="O50" s="28">
        <f t="shared" si="3"/>
        <v>60.615209988649276</v>
      </c>
      <c r="P50" s="28"/>
    </row>
    <row r="51" spans="1:16" s="21" customFormat="1" ht="15.75" x14ac:dyDescent="0.25">
      <c r="A51" s="60" t="s">
        <v>601</v>
      </c>
      <c r="B51" s="61" t="s">
        <v>635</v>
      </c>
      <c r="C51" s="61" t="s">
        <v>57</v>
      </c>
      <c r="D51" s="61" t="s">
        <v>67</v>
      </c>
      <c r="E51" s="61" t="s">
        <v>344</v>
      </c>
      <c r="F51" s="61"/>
      <c r="G51" s="61">
        <v>120</v>
      </c>
      <c r="H51" s="62">
        <f t="shared" si="19"/>
        <v>3511</v>
      </c>
      <c r="I51" s="62">
        <f>SUM(I52+I53)</f>
        <v>3511</v>
      </c>
      <c r="J51" s="62">
        <f>SUM(J52+J53)</f>
        <v>0</v>
      </c>
      <c r="K51" s="62">
        <f t="shared" si="20"/>
        <v>2243.3000000000002</v>
      </c>
      <c r="L51" s="62">
        <f>SUM(L52+L53)</f>
        <v>2243.3000000000002</v>
      </c>
      <c r="M51" s="62">
        <f>SUM(M52+M53)</f>
        <v>0</v>
      </c>
      <c r="N51" s="62">
        <f t="shared" si="2"/>
        <v>63.89347764169753</v>
      </c>
      <c r="O51" s="62">
        <f t="shared" si="3"/>
        <v>63.89347764169753</v>
      </c>
      <c r="P51" s="62"/>
    </row>
    <row r="52" spans="1:16" s="21" customFormat="1" ht="15.75" x14ac:dyDescent="0.25">
      <c r="A52" s="60" t="s">
        <v>347</v>
      </c>
      <c r="B52" s="61" t="s">
        <v>635</v>
      </c>
      <c r="C52" s="61" t="s">
        <v>57</v>
      </c>
      <c r="D52" s="61" t="s">
        <v>67</v>
      </c>
      <c r="E52" s="61" t="s">
        <v>344</v>
      </c>
      <c r="F52" s="61"/>
      <c r="G52" s="61">
        <v>121</v>
      </c>
      <c r="H52" s="62">
        <f t="shared" si="19"/>
        <v>3381</v>
      </c>
      <c r="I52" s="62">
        <v>3381</v>
      </c>
      <c r="J52" s="62">
        <v>0</v>
      </c>
      <c r="K52" s="62">
        <f t="shared" si="20"/>
        <v>2170.4</v>
      </c>
      <c r="L52" s="62">
        <v>2170.4</v>
      </c>
      <c r="M52" s="62">
        <v>0</v>
      </c>
      <c r="N52" s="62">
        <f t="shared" si="2"/>
        <v>64.194025436261455</v>
      </c>
      <c r="O52" s="62">
        <f t="shared" si="3"/>
        <v>64.194025436261455</v>
      </c>
      <c r="P52" s="62"/>
    </row>
    <row r="53" spans="1:16" s="21" customFormat="1" ht="15.75" x14ac:dyDescent="0.25">
      <c r="A53" s="60" t="s">
        <v>348</v>
      </c>
      <c r="B53" s="61" t="s">
        <v>635</v>
      </c>
      <c r="C53" s="61" t="s">
        <v>57</v>
      </c>
      <c r="D53" s="61" t="s">
        <v>67</v>
      </c>
      <c r="E53" s="61" t="s">
        <v>344</v>
      </c>
      <c r="F53" s="61"/>
      <c r="G53" s="61">
        <v>122</v>
      </c>
      <c r="H53" s="62">
        <f t="shared" si="19"/>
        <v>130</v>
      </c>
      <c r="I53" s="62">
        <v>130</v>
      </c>
      <c r="J53" s="62">
        <v>0</v>
      </c>
      <c r="K53" s="62">
        <f t="shared" si="20"/>
        <v>72.900000000000006</v>
      </c>
      <c r="L53" s="62">
        <v>72.900000000000006</v>
      </c>
      <c r="M53" s="62">
        <v>0</v>
      </c>
      <c r="N53" s="62">
        <f t="shared" si="2"/>
        <v>56.076923076923087</v>
      </c>
      <c r="O53" s="62">
        <f t="shared" si="3"/>
        <v>56.076923076923087</v>
      </c>
      <c r="P53" s="62"/>
    </row>
    <row r="54" spans="1:16" s="21" customFormat="1" ht="15.75" x14ac:dyDescent="0.25">
      <c r="A54" s="60" t="s">
        <v>389</v>
      </c>
      <c r="B54" s="61" t="s">
        <v>635</v>
      </c>
      <c r="C54" s="61" t="s">
        <v>57</v>
      </c>
      <c r="D54" s="61" t="s">
        <v>67</v>
      </c>
      <c r="E54" s="61" t="s">
        <v>344</v>
      </c>
      <c r="F54" s="61"/>
      <c r="G54" s="61">
        <v>240</v>
      </c>
      <c r="H54" s="62">
        <f t="shared" si="19"/>
        <v>894</v>
      </c>
      <c r="I54" s="62">
        <f>SUM(I56+I55)</f>
        <v>894</v>
      </c>
      <c r="J54" s="62">
        <f>SUM(J56)</f>
        <v>0</v>
      </c>
      <c r="K54" s="62">
        <f t="shared" si="20"/>
        <v>426.8</v>
      </c>
      <c r="L54" s="62">
        <f>SUM(L56+L55)</f>
        <v>426.8</v>
      </c>
      <c r="M54" s="62">
        <f>SUM(M56)</f>
        <v>0</v>
      </c>
      <c r="N54" s="62">
        <f t="shared" si="2"/>
        <v>47.740492170022371</v>
      </c>
      <c r="O54" s="62">
        <f t="shared" si="3"/>
        <v>47.740492170022371</v>
      </c>
      <c r="P54" s="62"/>
    </row>
    <row r="55" spans="1:16" s="21" customFormat="1" ht="15.75" x14ac:dyDescent="0.25">
      <c r="A55" s="60" t="s">
        <v>363</v>
      </c>
      <c r="B55" s="61" t="s">
        <v>635</v>
      </c>
      <c r="C55" s="61" t="s">
        <v>57</v>
      </c>
      <c r="D55" s="61" t="s">
        <v>67</v>
      </c>
      <c r="E55" s="61" t="s">
        <v>344</v>
      </c>
      <c r="F55" s="61"/>
      <c r="G55" s="61" t="s">
        <v>649</v>
      </c>
      <c r="H55" s="62">
        <f t="shared" si="19"/>
        <v>308.3</v>
      </c>
      <c r="I55" s="62">
        <v>308.3</v>
      </c>
      <c r="J55" s="62">
        <v>0</v>
      </c>
      <c r="K55" s="62">
        <f t="shared" si="20"/>
        <v>130.19999999999999</v>
      </c>
      <c r="L55" s="62">
        <v>130.19999999999999</v>
      </c>
      <c r="M55" s="62">
        <v>0</v>
      </c>
      <c r="N55" s="62">
        <f t="shared" si="2"/>
        <v>42.231592604605893</v>
      </c>
      <c r="O55" s="62">
        <f t="shared" si="3"/>
        <v>42.231592604605893</v>
      </c>
      <c r="P55" s="62"/>
    </row>
    <row r="56" spans="1:16" s="21" customFormat="1" ht="15.75" x14ac:dyDescent="0.25">
      <c r="A56" s="60" t="s">
        <v>390</v>
      </c>
      <c r="B56" s="61" t="s">
        <v>635</v>
      </c>
      <c r="C56" s="61" t="s">
        <v>57</v>
      </c>
      <c r="D56" s="61" t="s">
        <v>67</v>
      </c>
      <c r="E56" s="61" t="s">
        <v>344</v>
      </c>
      <c r="F56" s="61"/>
      <c r="G56" s="61">
        <v>244</v>
      </c>
      <c r="H56" s="62">
        <f t="shared" si="19"/>
        <v>585.70000000000005</v>
      </c>
      <c r="I56" s="62">
        <v>585.70000000000005</v>
      </c>
      <c r="J56" s="62">
        <v>0</v>
      </c>
      <c r="K56" s="62">
        <f t="shared" si="20"/>
        <v>296.60000000000002</v>
      </c>
      <c r="L56" s="62">
        <v>296.60000000000002</v>
      </c>
      <c r="M56" s="62">
        <v>0</v>
      </c>
      <c r="N56" s="62">
        <f t="shared" si="2"/>
        <v>50.640259518524843</v>
      </c>
      <c r="O56" s="62">
        <f t="shared" si="3"/>
        <v>50.640259518524843</v>
      </c>
      <c r="P56" s="62"/>
    </row>
    <row r="57" spans="1:16" s="59" customFormat="1" ht="15.75" x14ac:dyDescent="0.25">
      <c r="A57" s="57" t="s">
        <v>360</v>
      </c>
      <c r="B57" s="56" t="s">
        <v>635</v>
      </c>
      <c r="C57" s="56" t="s">
        <v>57</v>
      </c>
      <c r="D57" s="56" t="s">
        <v>67</v>
      </c>
      <c r="E57" s="56" t="s">
        <v>361</v>
      </c>
      <c r="F57" s="56"/>
      <c r="G57" s="56"/>
      <c r="H57" s="28">
        <f t="shared" si="19"/>
        <v>2770</v>
      </c>
      <c r="I57" s="28">
        <f>I58</f>
        <v>2770</v>
      </c>
      <c r="J57" s="28">
        <f>J58</f>
        <v>0</v>
      </c>
      <c r="K57" s="28">
        <f t="shared" si="20"/>
        <v>1533.5</v>
      </c>
      <c r="L57" s="28">
        <f>L58</f>
        <v>1533.5</v>
      </c>
      <c r="M57" s="28">
        <f>M58</f>
        <v>0</v>
      </c>
      <c r="N57" s="28">
        <f t="shared" si="2"/>
        <v>55.361010830324908</v>
      </c>
      <c r="O57" s="28">
        <f t="shared" si="3"/>
        <v>55.361010830324908</v>
      </c>
      <c r="P57" s="28"/>
    </row>
    <row r="58" spans="1:16" s="21" customFormat="1" ht="15.75" x14ac:dyDescent="0.25">
      <c r="A58" s="60" t="s">
        <v>601</v>
      </c>
      <c r="B58" s="61" t="s">
        <v>635</v>
      </c>
      <c r="C58" s="61" t="s">
        <v>57</v>
      </c>
      <c r="D58" s="61" t="s">
        <v>67</v>
      </c>
      <c r="E58" s="61" t="s">
        <v>361</v>
      </c>
      <c r="F58" s="61"/>
      <c r="G58" s="61">
        <v>120</v>
      </c>
      <c r="H58" s="62">
        <f t="shared" si="19"/>
        <v>2770</v>
      </c>
      <c r="I58" s="62">
        <f t="shared" ref="I58:M58" si="21">SUM(I59)</f>
        <v>2770</v>
      </c>
      <c r="J58" s="62">
        <f t="shared" si="21"/>
        <v>0</v>
      </c>
      <c r="K58" s="62">
        <f t="shared" si="20"/>
        <v>1533.5</v>
      </c>
      <c r="L58" s="62">
        <f t="shared" si="21"/>
        <v>1533.5</v>
      </c>
      <c r="M58" s="62">
        <f t="shared" si="21"/>
        <v>0</v>
      </c>
      <c r="N58" s="62">
        <f t="shared" si="2"/>
        <v>55.361010830324908</v>
      </c>
      <c r="O58" s="62">
        <f t="shared" si="3"/>
        <v>55.361010830324908</v>
      </c>
      <c r="P58" s="62"/>
    </row>
    <row r="59" spans="1:16" s="21" customFormat="1" ht="15.75" x14ac:dyDescent="0.25">
      <c r="A59" s="60" t="s">
        <v>347</v>
      </c>
      <c r="B59" s="61" t="s">
        <v>635</v>
      </c>
      <c r="C59" s="61" t="s">
        <v>57</v>
      </c>
      <c r="D59" s="61" t="s">
        <v>67</v>
      </c>
      <c r="E59" s="61" t="s">
        <v>361</v>
      </c>
      <c r="F59" s="61"/>
      <c r="G59" s="61">
        <v>121</v>
      </c>
      <c r="H59" s="62">
        <f t="shared" si="19"/>
        <v>2770</v>
      </c>
      <c r="I59" s="62">
        <v>2770</v>
      </c>
      <c r="J59" s="62">
        <v>0</v>
      </c>
      <c r="K59" s="62">
        <f t="shared" si="20"/>
        <v>1533.5</v>
      </c>
      <c r="L59" s="62">
        <v>1533.5</v>
      </c>
      <c r="M59" s="62">
        <v>0</v>
      </c>
      <c r="N59" s="62">
        <f t="shared" si="2"/>
        <v>55.361010830324908</v>
      </c>
      <c r="O59" s="62">
        <f t="shared" si="3"/>
        <v>55.361010830324908</v>
      </c>
      <c r="P59" s="62"/>
    </row>
    <row r="60" spans="1:16" s="21" customFormat="1" ht="18.75" x14ac:dyDescent="0.3">
      <c r="A60" s="55" t="s">
        <v>364</v>
      </c>
      <c r="B60" s="56" t="s">
        <v>365</v>
      </c>
      <c r="C60" s="56" t="s">
        <v>240</v>
      </c>
      <c r="D60" s="56" t="s">
        <v>240</v>
      </c>
      <c r="E60" s="56" t="s">
        <v>240</v>
      </c>
      <c r="F60" s="56"/>
      <c r="G60" s="56" t="s">
        <v>240</v>
      </c>
      <c r="H60" s="28">
        <f>SUM(I60:J60)</f>
        <v>1796438.6999999997</v>
      </c>
      <c r="I60" s="28">
        <f>I61+I117+I172+I282+I337+I392+I448+I494+I528+I536</f>
        <v>876026.99999999977</v>
      </c>
      <c r="J60" s="28">
        <f>J61+J117+J172+J282+J337+J392+J448+J494+J528+J536</f>
        <v>920411.69999999984</v>
      </c>
      <c r="K60" s="28">
        <f>SUM(L60:M60)</f>
        <v>1060737.6000000001</v>
      </c>
      <c r="L60" s="28">
        <f>L61+L117+L172+L282+L337+L392+L448+L494+L528+L536</f>
        <v>585652.30000000005</v>
      </c>
      <c r="M60" s="28">
        <f>M61+M117+M172+M282+M337+M392+M448+M494+M528+M536</f>
        <v>475085.3</v>
      </c>
      <c r="N60" s="28">
        <f t="shared" si="2"/>
        <v>59.046690543907808</v>
      </c>
      <c r="O60" s="28">
        <f t="shared" si="3"/>
        <v>66.853224843526533</v>
      </c>
      <c r="P60" s="28">
        <f t="shared" ref="P60:P61" si="22">M60*100/J60</f>
        <v>51.616608089619035</v>
      </c>
    </row>
    <row r="61" spans="1:16" s="59" customFormat="1" ht="15.75" x14ac:dyDescent="0.25">
      <c r="A61" s="57" t="s">
        <v>239</v>
      </c>
      <c r="B61" s="56" t="s">
        <v>365</v>
      </c>
      <c r="C61" s="56" t="s">
        <v>57</v>
      </c>
      <c r="D61" s="56" t="s">
        <v>240</v>
      </c>
      <c r="E61" s="56" t="s">
        <v>240</v>
      </c>
      <c r="F61" s="56"/>
      <c r="G61" s="56" t="s">
        <v>240</v>
      </c>
      <c r="H61" s="28">
        <f>SUM(I61+J61)</f>
        <v>218632.59999999998</v>
      </c>
      <c r="I61" s="28">
        <f>I62+I66+I76+I80+I84</f>
        <v>206415.3</v>
      </c>
      <c r="J61" s="28">
        <f>J62+J66+J76+J80+J84</f>
        <v>12217.300000000001</v>
      </c>
      <c r="K61" s="28">
        <f>SUM(L61+M61)</f>
        <v>175374.3</v>
      </c>
      <c r="L61" s="28">
        <f>L62+L66+L76+L80+L84</f>
        <v>167572.4</v>
      </c>
      <c r="M61" s="28">
        <f>M62+M66+M76+M80+M84</f>
        <v>7801.9</v>
      </c>
      <c r="N61" s="28">
        <f t="shared" si="2"/>
        <v>80.214158364306158</v>
      </c>
      <c r="O61" s="28">
        <f t="shared" si="3"/>
        <v>81.182160430937046</v>
      </c>
      <c r="P61" s="28">
        <f t="shared" si="22"/>
        <v>63.859445212935746</v>
      </c>
    </row>
    <row r="62" spans="1:16" s="59" customFormat="1" ht="15.75" x14ac:dyDescent="0.25">
      <c r="A62" s="57" t="s">
        <v>366</v>
      </c>
      <c r="B62" s="56" t="s">
        <v>365</v>
      </c>
      <c r="C62" s="56" t="s">
        <v>57</v>
      </c>
      <c r="D62" s="56" t="s">
        <v>59</v>
      </c>
      <c r="E62" s="56"/>
      <c r="F62" s="56"/>
      <c r="G62" s="56"/>
      <c r="H62" s="28">
        <f>SUM(J62+I62)</f>
        <v>4326.3</v>
      </c>
      <c r="I62" s="28">
        <f t="shared" ref="I62:M64" si="23">SUM(I63)</f>
        <v>4326.3</v>
      </c>
      <c r="J62" s="28">
        <f t="shared" si="23"/>
        <v>0</v>
      </c>
      <c r="K62" s="28">
        <f>SUM(M62+L62)</f>
        <v>4006.5</v>
      </c>
      <c r="L62" s="28">
        <f t="shared" si="23"/>
        <v>4006.5</v>
      </c>
      <c r="M62" s="28">
        <f t="shared" si="23"/>
        <v>0</v>
      </c>
      <c r="N62" s="28">
        <f t="shared" si="2"/>
        <v>92.608002218986201</v>
      </c>
      <c r="O62" s="28">
        <f t="shared" si="3"/>
        <v>92.608002218986201</v>
      </c>
      <c r="P62" s="28"/>
    </row>
    <row r="63" spans="1:16" s="59" customFormat="1" ht="15.75" x14ac:dyDescent="0.25">
      <c r="A63" s="57" t="s">
        <v>367</v>
      </c>
      <c r="B63" s="56" t="s">
        <v>365</v>
      </c>
      <c r="C63" s="56" t="s">
        <v>57</v>
      </c>
      <c r="D63" s="56" t="s">
        <v>59</v>
      </c>
      <c r="E63" s="56" t="s">
        <v>368</v>
      </c>
      <c r="F63" s="56"/>
      <c r="G63" s="56"/>
      <c r="H63" s="28">
        <f>SUM(J63+I63)</f>
        <v>4326.3</v>
      </c>
      <c r="I63" s="28">
        <f>I64</f>
        <v>4326.3</v>
      </c>
      <c r="J63" s="28">
        <f>J64</f>
        <v>0</v>
      </c>
      <c r="K63" s="28">
        <f>SUM(M63+L63)</f>
        <v>4006.5</v>
      </c>
      <c r="L63" s="28">
        <f>L64</f>
        <v>4006.5</v>
      </c>
      <c r="M63" s="28">
        <f>M64</f>
        <v>0</v>
      </c>
      <c r="N63" s="28">
        <f t="shared" si="2"/>
        <v>92.608002218986201</v>
      </c>
      <c r="O63" s="28">
        <f t="shared" si="3"/>
        <v>92.608002218986201</v>
      </c>
      <c r="P63" s="28"/>
    </row>
    <row r="64" spans="1:16" s="21" customFormat="1" ht="15.75" x14ac:dyDescent="0.25">
      <c r="A64" s="60" t="s">
        <v>601</v>
      </c>
      <c r="B64" s="61" t="s">
        <v>365</v>
      </c>
      <c r="C64" s="61" t="s">
        <v>57</v>
      </c>
      <c r="D64" s="61" t="s">
        <v>59</v>
      </c>
      <c r="E64" s="61" t="s">
        <v>368</v>
      </c>
      <c r="F64" s="61"/>
      <c r="G64" s="61">
        <v>120</v>
      </c>
      <c r="H64" s="62">
        <f>SUM(J64+I64)</f>
        <v>4326.3</v>
      </c>
      <c r="I64" s="62">
        <f t="shared" si="23"/>
        <v>4326.3</v>
      </c>
      <c r="J64" s="62">
        <f t="shared" si="23"/>
        <v>0</v>
      </c>
      <c r="K64" s="62">
        <f>SUM(M64+L64)</f>
        <v>4006.5</v>
      </c>
      <c r="L64" s="62">
        <f t="shared" si="23"/>
        <v>4006.5</v>
      </c>
      <c r="M64" s="62">
        <f t="shared" si="23"/>
        <v>0</v>
      </c>
      <c r="N64" s="62">
        <f t="shared" si="2"/>
        <v>92.608002218986201</v>
      </c>
      <c r="O64" s="62">
        <f t="shared" si="3"/>
        <v>92.608002218986201</v>
      </c>
      <c r="P64" s="62"/>
    </row>
    <row r="65" spans="1:16" s="21" customFormat="1" ht="15.75" x14ac:dyDescent="0.25">
      <c r="A65" s="60" t="s">
        <v>347</v>
      </c>
      <c r="B65" s="61" t="s">
        <v>365</v>
      </c>
      <c r="C65" s="61" t="s">
        <v>57</v>
      </c>
      <c r="D65" s="61" t="s">
        <v>59</v>
      </c>
      <c r="E65" s="61" t="s">
        <v>368</v>
      </c>
      <c r="F65" s="61"/>
      <c r="G65" s="61">
        <v>121</v>
      </c>
      <c r="H65" s="62">
        <f>SUM(J65+I65)</f>
        <v>4326.3</v>
      </c>
      <c r="I65" s="62">
        <v>4326.3</v>
      </c>
      <c r="J65" s="62">
        <v>0</v>
      </c>
      <c r="K65" s="62">
        <f>SUM(M65+L65)</f>
        <v>4006.5</v>
      </c>
      <c r="L65" s="62">
        <v>4006.5</v>
      </c>
      <c r="M65" s="62">
        <v>0</v>
      </c>
      <c r="N65" s="62">
        <f t="shared" si="2"/>
        <v>92.608002218986201</v>
      </c>
      <c r="O65" s="62">
        <f t="shared" si="3"/>
        <v>92.608002218986201</v>
      </c>
      <c r="P65" s="62"/>
    </row>
    <row r="66" spans="1:16" s="59" customFormat="1" ht="31.5" x14ac:dyDescent="0.25">
      <c r="A66" s="57" t="s">
        <v>369</v>
      </c>
      <c r="B66" s="56" t="s">
        <v>365</v>
      </c>
      <c r="C66" s="56" t="s">
        <v>57</v>
      </c>
      <c r="D66" s="56" t="s">
        <v>63</v>
      </c>
      <c r="E66" s="56"/>
      <c r="F66" s="56"/>
      <c r="G66" s="56"/>
      <c r="H66" s="28">
        <f t="shared" ref="H66:M66" si="24">H67</f>
        <v>190879.6</v>
      </c>
      <c r="I66" s="28">
        <f t="shared" si="24"/>
        <v>190879.6</v>
      </c>
      <c r="J66" s="28">
        <f t="shared" si="24"/>
        <v>0</v>
      </c>
      <c r="K66" s="28">
        <f t="shared" si="24"/>
        <v>156349.29999999999</v>
      </c>
      <c r="L66" s="28">
        <f t="shared" si="24"/>
        <v>156349.29999999999</v>
      </c>
      <c r="M66" s="28">
        <f t="shared" si="24"/>
        <v>0</v>
      </c>
      <c r="N66" s="28">
        <f t="shared" si="2"/>
        <v>81.909905511117998</v>
      </c>
      <c r="O66" s="28">
        <f t="shared" si="3"/>
        <v>81.909905511117998</v>
      </c>
      <c r="P66" s="28"/>
    </row>
    <row r="67" spans="1:16" s="59" customFormat="1" ht="15.75" x14ac:dyDescent="0.25">
      <c r="A67" s="57" t="s">
        <v>343</v>
      </c>
      <c r="B67" s="56" t="s">
        <v>365</v>
      </c>
      <c r="C67" s="56" t="s">
        <v>57</v>
      </c>
      <c r="D67" s="56" t="s">
        <v>63</v>
      </c>
      <c r="E67" s="56" t="s">
        <v>344</v>
      </c>
      <c r="F67" s="56"/>
      <c r="G67" s="56"/>
      <c r="H67" s="28">
        <f t="shared" ref="H67:H116" si="25">SUM(J67+I67)</f>
        <v>190879.6</v>
      </c>
      <c r="I67" s="28">
        <f>I68+I71+I74</f>
        <v>190879.6</v>
      </c>
      <c r="J67" s="28">
        <f>J68+J71+J74</f>
        <v>0</v>
      </c>
      <c r="K67" s="28">
        <f t="shared" ref="K67:K98" si="26">SUM(M67+L67)</f>
        <v>156349.29999999999</v>
      </c>
      <c r="L67" s="28">
        <f>L68+L71+L74</f>
        <v>156349.29999999999</v>
      </c>
      <c r="M67" s="28">
        <f>M68+M71+M74</f>
        <v>0</v>
      </c>
      <c r="N67" s="28">
        <f t="shared" si="2"/>
        <v>81.909905511117998</v>
      </c>
      <c r="O67" s="28">
        <f t="shared" si="3"/>
        <v>81.909905511117998</v>
      </c>
      <c r="P67" s="28"/>
    </row>
    <row r="68" spans="1:16" s="21" customFormat="1" ht="15.75" x14ac:dyDescent="0.25">
      <c r="A68" s="60" t="s">
        <v>601</v>
      </c>
      <c r="B68" s="61" t="s">
        <v>365</v>
      </c>
      <c r="C68" s="61" t="s">
        <v>57</v>
      </c>
      <c r="D68" s="61" t="s">
        <v>63</v>
      </c>
      <c r="E68" s="61" t="s">
        <v>344</v>
      </c>
      <c r="F68" s="61"/>
      <c r="G68" s="61">
        <v>120</v>
      </c>
      <c r="H68" s="62">
        <f t="shared" si="25"/>
        <v>159841.30000000002</v>
      </c>
      <c r="I68" s="62">
        <f>SUM(I69+I70)</f>
        <v>159841.30000000002</v>
      </c>
      <c r="J68" s="62">
        <f>SUM(J69+J70)</f>
        <v>0</v>
      </c>
      <c r="K68" s="62">
        <f t="shared" si="26"/>
        <v>136703.4</v>
      </c>
      <c r="L68" s="62">
        <f>SUM(L69+L70)</f>
        <v>136703.4</v>
      </c>
      <c r="M68" s="62">
        <f>SUM(M69+M70)</f>
        <v>0</v>
      </c>
      <c r="N68" s="62">
        <f t="shared" si="2"/>
        <v>85.524454568374992</v>
      </c>
      <c r="O68" s="62">
        <f t="shared" si="3"/>
        <v>85.524454568374992</v>
      </c>
      <c r="P68" s="62"/>
    </row>
    <row r="69" spans="1:16" s="21" customFormat="1" ht="15.75" x14ac:dyDescent="0.25">
      <c r="A69" s="60" t="s">
        <v>347</v>
      </c>
      <c r="B69" s="61" t="s">
        <v>365</v>
      </c>
      <c r="C69" s="61" t="s">
        <v>57</v>
      </c>
      <c r="D69" s="61" t="s">
        <v>63</v>
      </c>
      <c r="E69" s="61" t="s">
        <v>344</v>
      </c>
      <c r="F69" s="61"/>
      <c r="G69" s="61">
        <v>121</v>
      </c>
      <c r="H69" s="62">
        <f t="shared" si="25"/>
        <v>156633.1</v>
      </c>
      <c r="I69" s="62">
        <v>156633.1</v>
      </c>
      <c r="J69" s="62">
        <v>0</v>
      </c>
      <c r="K69" s="62">
        <f t="shared" si="26"/>
        <v>134789.5</v>
      </c>
      <c r="L69" s="62">
        <v>134789.5</v>
      </c>
      <c r="M69" s="62">
        <v>0</v>
      </c>
      <c r="N69" s="62">
        <f t="shared" si="2"/>
        <v>86.05428865290925</v>
      </c>
      <c r="O69" s="62">
        <f t="shared" si="3"/>
        <v>86.05428865290925</v>
      </c>
      <c r="P69" s="62"/>
    </row>
    <row r="70" spans="1:16" s="21" customFormat="1" ht="15.75" x14ac:dyDescent="0.25">
      <c r="A70" s="60" t="s">
        <v>348</v>
      </c>
      <c r="B70" s="61" t="s">
        <v>365</v>
      </c>
      <c r="C70" s="61" t="s">
        <v>57</v>
      </c>
      <c r="D70" s="61" t="s">
        <v>63</v>
      </c>
      <c r="E70" s="61" t="s">
        <v>344</v>
      </c>
      <c r="F70" s="61"/>
      <c r="G70" s="61">
        <v>122</v>
      </c>
      <c r="H70" s="62">
        <f t="shared" si="25"/>
        <v>3208.2</v>
      </c>
      <c r="I70" s="62">
        <v>3208.2</v>
      </c>
      <c r="J70" s="62">
        <v>0</v>
      </c>
      <c r="K70" s="62">
        <f t="shared" si="26"/>
        <v>1913.9</v>
      </c>
      <c r="L70" s="62">
        <v>1913.9</v>
      </c>
      <c r="M70" s="62">
        <v>0</v>
      </c>
      <c r="N70" s="62">
        <f t="shared" si="2"/>
        <v>59.656505205411136</v>
      </c>
      <c r="O70" s="62">
        <f t="shared" si="3"/>
        <v>59.656505205411136</v>
      </c>
      <c r="P70" s="62"/>
    </row>
    <row r="71" spans="1:16" s="21" customFormat="1" ht="15.75" x14ac:dyDescent="0.25">
      <c r="A71" s="60" t="s">
        <v>350</v>
      </c>
      <c r="B71" s="61" t="s">
        <v>365</v>
      </c>
      <c r="C71" s="61" t="s">
        <v>57</v>
      </c>
      <c r="D71" s="61" t="s">
        <v>63</v>
      </c>
      <c r="E71" s="61" t="s">
        <v>344</v>
      </c>
      <c r="F71" s="61"/>
      <c r="G71" s="61">
        <v>240</v>
      </c>
      <c r="H71" s="62">
        <f t="shared" si="25"/>
        <v>30975.399999999998</v>
      </c>
      <c r="I71" s="62">
        <f>SUM(I73+I72)</f>
        <v>30975.399999999998</v>
      </c>
      <c r="J71" s="62">
        <f>SUM(J73)</f>
        <v>0</v>
      </c>
      <c r="K71" s="62">
        <f t="shared" si="26"/>
        <v>19606.5</v>
      </c>
      <c r="L71" s="62">
        <f>SUM(L73+L72)</f>
        <v>19606.5</v>
      </c>
      <c r="M71" s="62">
        <f>SUM(M73)</f>
        <v>0</v>
      </c>
      <c r="N71" s="62">
        <f t="shared" si="2"/>
        <v>63.297003428527155</v>
      </c>
      <c r="O71" s="62">
        <f t="shared" si="3"/>
        <v>63.297003428527155</v>
      </c>
      <c r="P71" s="62"/>
    </row>
    <row r="72" spans="1:16" s="21" customFormat="1" ht="15.75" x14ac:dyDescent="0.25">
      <c r="A72" s="60" t="s">
        <v>363</v>
      </c>
      <c r="B72" s="61" t="s">
        <v>365</v>
      </c>
      <c r="C72" s="61" t="s">
        <v>57</v>
      </c>
      <c r="D72" s="61" t="s">
        <v>63</v>
      </c>
      <c r="E72" s="61" t="s">
        <v>344</v>
      </c>
      <c r="F72" s="61"/>
      <c r="G72" s="61" t="s">
        <v>649</v>
      </c>
      <c r="H72" s="62">
        <f t="shared" si="25"/>
        <v>2520.6</v>
      </c>
      <c r="I72" s="62">
        <v>2520.6</v>
      </c>
      <c r="J72" s="62"/>
      <c r="K72" s="62">
        <f t="shared" si="26"/>
        <v>1336</v>
      </c>
      <c r="L72" s="62">
        <v>1336</v>
      </c>
      <c r="M72" s="62"/>
      <c r="N72" s="62">
        <f t="shared" si="2"/>
        <v>53.003253193684046</v>
      </c>
      <c r="O72" s="62">
        <f t="shared" si="3"/>
        <v>53.003253193684046</v>
      </c>
      <c r="P72" s="62"/>
    </row>
    <row r="73" spans="1:16" s="21" customFormat="1" ht="15.75" x14ac:dyDescent="0.25">
      <c r="A73" s="60" t="s">
        <v>351</v>
      </c>
      <c r="B73" s="61" t="s">
        <v>365</v>
      </c>
      <c r="C73" s="61" t="s">
        <v>57</v>
      </c>
      <c r="D73" s="61" t="s">
        <v>63</v>
      </c>
      <c r="E73" s="61" t="s">
        <v>344</v>
      </c>
      <c r="F73" s="61"/>
      <c r="G73" s="61">
        <v>244</v>
      </c>
      <c r="H73" s="62">
        <f t="shared" si="25"/>
        <v>28454.799999999999</v>
      </c>
      <c r="I73" s="62">
        <v>28454.799999999999</v>
      </c>
      <c r="J73" s="62">
        <v>0</v>
      </c>
      <c r="K73" s="62">
        <f t="shared" si="26"/>
        <v>18270.5</v>
      </c>
      <c r="L73" s="62">
        <v>18270.5</v>
      </c>
      <c r="M73" s="62">
        <v>0</v>
      </c>
      <c r="N73" s="62">
        <f t="shared" si="2"/>
        <v>64.208850527854707</v>
      </c>
      <c r="O73" s="62">
        <f t="shared" si="3"/>
        <v>64.208850527854707</v>
      </c>
      <c r="P73" s="62"/>
    </row>
    <row r="74" spans="1:16" s="21" customFormat="1" ht="15.75" x14ac:dyDescent="0.25">
      <c r="A74" s="63" t="s">
        <v>353</v>
      </c>
      <c r="B74" s="61" t="s">
        <v>365</v>
      </c>
      <c r="C74" s="61" t="s">
        <v>57</v>
      </c>
      <c r="D74" s="61" t="s">
        <v>63</v>
      </c>
      <c r="E74" s="61" t="s">
        <v>344</v>
      </c>
      <c r="F74" s="61"/>
      <c r="G74" s="61">
        <v>850</v>
      </c>
      <c r="H74" s="62">
        <f t="shared" si="25"/>
        <v>62.9</v>
      </c>
      <c r="I74" s="62">
        <f>SUM(I75)</f>
        <v>62.9</v>
      </c>
      <c r="J74" s="62">
        <f>SUM(J75)</f>
        <v>0</v>
      </c>
      <c r="K74" s="62">
        <f t="shared" si="26"/>
        <v>39.4</v>
      </c>
      <c r="L74" s="62">
        <f>SUM(L75)</f>
        <v>39.4</v>
      </c>
      <c r="M74" s="62">
        <f>SUM(M75)</f>
        <v>0</v>
      </c>
      <c r="N74" s="62">
        <f t="shared" si="2"/>
        <v>62.639109697933229</v>
      </c>
      <c r="O74" s="62">
        <f t="shared" si="3"/>
        <v>62.639109697933229</v>
      </c>
      <c r="P74" s="62"/>
    </row>
    <row r="75" spans="1:16" s="21" customFormat="1" ht="15.75" x14ac:dyDescent="0.25">
      <c r="A75" s="63" t="s">
        <v>354</v>
      </c>
      <c r="B75" s="61" t="s">
        <v>365</v>
      </c>
      <c r="C75" s="61" t="s">
        <v>57</v>
      </c>
      <c r="D75" s="61" t="s">
        <v>63</v>
      </c>
      <c r="E75" s="61" t="s">
        <v>344</v>
      </c>
      <c r="F75" s="61"/>
      <c r="G75" s="61">
        <v>852</v>
      </c>
      <c r="H75" s="62">
        <f t="shared" si="25"/>
        <v>62.9</v>
      </c>
      <c r="I75" s="62">
        <v>62.9</v>
      </c>
      <c r="J75" s="62">
        <v>0</v>
      </c>
      <c r="K75" s="62">
        <f t="shared" si="26"/>
        <v>39.4</v>
      </c>
      <c r="L75" s="62">
        <v>39.4</v>
      </c>
      <c r="M75" s="62">
        <v>0</v>
      </c>
      <c r="N75" s="62">
        <f t="shared" ref="N75:N138" si="27">K75*100/H75</f>
        <v>62.639109697933229</v>
      </c>
      <c r="O75" s="62">
        <f t="shared" ref="O75:O138" si="28">L75*100/I75</f>
        <v>62.639109697933229</v>
      </c>
      <c r="P75" s="62"/>
    </row>
    <row r="76" spans="1:16" s="59" customFormat="1" ht="15.75" x14ac:dyDescent="0.25">
      <c r="A76" s="57" t="s">
        <v>64</v>
      </c>
      <c r="B76" s="56" t="s">
        <v>365</v>
      </c>
      <c r="C76" s="56" t="s">
        <v>57</v>
      </c>
      <c r="D76" s="56" t="s">
        <v>65</v>
      </c>
      <c r="E76" s="56" t="s">
        <v>240</v>
      </c>
      <c r="F76" s="56"/>
      <c r="G76" s="56" t="s">
        <v>240</v>
      </c>
      <c r="H76" s="28">
        <f t="shared" si="25"/>
        <v>9.4</v>
      </c>
      <c r="I76" s="28"/>
      <c r="J76" s="28">
        <v>9.4</v>
      </c>
      <c r="K76" s="28">
        <f t="shared" si="26"/>
        <v>9.4</v>
      </c>
      <c r="L76" s="28">
        <f>L77</f>
        <v>0</v>
      </c>
      <c r="M76" s="28">
        <f>M77</f>
        <v>9.4</v>
      </c>
      <c r="N76" s="28">
        <f t="shared" si="27"/>
        <v>100</v>
      </c>
      <c r="O76" s="28"/>
      <c r="P76" s="28">
        <f t="shared" ref="P76:P136" si="29">M76*100/J76</f>
        <v>100</v>
      </c>
    </row>
    <row r="77" spans="1:16" s="59" customFormat="1" ht="31.5" x14ac:dyDescent="0.25">
      <c r="A77" s="57" t="s">
        <v>372</v>
      </c>
      <c r="B77" s="56" t="s">
        <v>365</v>
      </c>
      <c r="C77" s="56" t="s">
        <v>57</v>
      </c>
      <c r="D77" s="56" t="s">
        <v>65</v>
      </c>
      <c r="E77" s="56" t="s">
        <v>373</v>
      </c>
      <c r="F77" s="56"/>
      <c r="G77" s="56" t="s">
        <v>240</v>
      </c>
      <c r="H77" s="28">
        <f t="shared" si="25"/>
        <v>9.4</v>
      </c>
      <c r="I77" s="28"/>
      <c r="J77" s="28">
        <v>9.4</v>
      </c>
      <c r="K77" s="28">
        <f t="shared" si="26"/>
        <v>9.4</v>
      </c>
      <c r="L77" s="28"/>
      <c r="M77" s="28">
        <f>M78</f>
        <v>9.4</v>
      </c>
      <c r="N77" s="28">
        <f t="shared" si="27"/>
        <v>100</v>
      </c>
      <c r="O77" s="28"/>
      <c r="P77" s="28">
        <f t="shared" si="29"/>
        <v>100</v>
      </c>
    </row>
    <row r="78" spans="1:16" s="21" customFormat="1" ht="15.75" x14ac:dyDescent="0.25">
      <c r="A78" s="60" t="s">
        <v>374</v>
      </c>
      <c r="B78" s="61" t="s">
        <v>365</v>
      </c>
      <c r="C78" s="61" t="s">
        <v>57</v>
      </c>
      <c r="D78" s="61" t="s">
        <v>65</v>
      </c>
      <c r="E78" s="61" t="s">
        <v>373</v>
      </c>
      <c r="F78" s="61"/>
      <c r="G78" s="61">
        <v>240</v>
      </c>
      <c r="H78" s="62">
        <f t="shared" si="25"/>
        <v>9.4</v>
      </c>
      <c r="I78" s="62"/>
      <c r="J78" s="62">
        <f>J79</f>
        <v>9.4</v>
      </c>
      <c r="K78" s="62">
        <f t="shared" si="26"/>
        <v>9.4</v>
      </c>
      <c r="L78" s="62">
        <v>0</v>
      </c>
      <c r="M78" s="62">
        <f>M79</f>
        <v>9.4</v>
      </c>
      <c r="N78" s="62">
        <f t="shared" si="27"/>
        <v>100</v>
      </c>
      <c r="O78" s="62"/>
      <c r="P78" s="62">
        <f t="shared" si="29"/>
        <v>100</v>
      </c>
    </row>
    <row r="79" spans="1:16" s="21" customFormat="1" ht="15.75" x14ac:dyDescent="0.25">
      <c r="A79" s="60" t="s">
        <v>351</v>
      </c>
      <c r="B79" s="61" t="s">
        <v>365</v>
      </c>
      <c r="C79" s="61" t="s">
        <v>57</v>
      </c>
      <c r="D79" s="61" t="s">
        <v>65</v>
      </c>
      <c r="E79" s="61" t="s">
        <v>373</v>
      </c>
      <c r="F79" s="61"/>
      <c r="G79" s="61">
        <v>244</v>
      </c>
      <c r="H79" s="62">
        <f t="shared" si="25"/>
        <v>9.4</v>
      </c>
      <c r="I79" s="62"/>
      <c r="J79" s="62">
        <v>9.4</v>
      </c>
      <c r="K79" s="62">
        <f t="shared" si="26"/>
        <v>9.4</v>
      </c>
      <c r="L79" s="62"/>
      <c r="M79" s="62">
        <v>9.4</v>
      </c>
      <c r="N79" s="62">
        <f t="shared" si="27"/>
        <v>100</v>
      </c>
      <c r="O79" s="62"/>
      <c r="P79" s="62">
        <f t="shared" si="29"/>
        <v>100</v>
      </c>
    </row>
    <row r="80" spans="1:16" s="21" customFormat="1" ht="15.75" x14ac:dyDescent="0.25">
      <c r="A80" s="57" t="s">
        <v>245</v>
      </c>
      <c r="B80" s="56" t="s">
        <v>365</v>
      </c>
      <c r="C80" s="56" t="s">
        <v>57</v>
      </c>
      <c r="D80" s="56">
        <v>11</v>
      </c>
      <c r="E80" s="56"/>
      <c r="F80" s="56"/>
      <c r="G80" s="56"/>
      <c r="H80" s="28">
        <f t="shared" si="25"/>
        <v>1000</v>
      </c>
      <c r="I80" s="28">
        <f>I81</f>
        <v>1000</v>
      </c>
      <c r="J80" s="28">
        <f>J81</f>
        <v>0</v>
      </c>
      <c r="K80" s="28">
        <f t="shared" si="26"/>
        <v>0</v>
      </c>
      <c r="L80" s="28">
        <f>L81</f>
        <v>0</v>
      </c>
      <c r="M80" s="28">
        <f>M81</f>
        <v>0</v>
      </c>
      <c r="N80" s="28">
        <f t="shared" si="27"/>
        <v>0</v>
      </c>
      <c r="O80" s="28">
        <f t="shared" si="28"/>
        <v>0</v>
      </c>
      <c r="P80" s="28"/>
    </row>
    <row r="81" spans="1:16" s="59" customFormat="1" ht="15.75" x14ac:dyDescent="0.25">
      <c r="A81" s="57" t="s">
        <v>375</v>
      </c>
      <c r="B81" s="56" t="s">
        <v>365</v>
      </c>
      <c r="C81" s="56" t="s">
        <v>57</v>
      </c>
      <c r="D81" s="56">
        <v>11</v>
      </c>
      <c r="E81" s="56" t="s">
        <v>376</v>
      </c>
      <c r="F81" s="56"/>
      <c r="G81" s="56"/>
      <c r="H81" s="28">
        <f t="shared" si="25"/>
        <v>1000</v>
      </c>
      <c r="I81" s="28">
        <f>SUM(I82)</f>
        <v>1000</v>
      </c>
      <c r="J81" s="28"/>
      <c r="K81" s="28">
        <f t="shared" si="26"/>
        <v>0</v>
      </c>
      <c r="L81" s="28">
        <f>SUM(L82)</f>
        <v>0</v>
      </c>
      <c r="M81" s="28"/>
      <c r="N81" s="28">
        <f t="shared" si="27"/>
        <v>0</v>
      </c>
      <c r="O81" s="28">
        <f t="shared" si="28"/>
        <v>0</v>
      </c>
      <c r="P81" s="28"/>
    </row>
    <row r="82" spans="1:16" s="21" customFormat="1" ht="15.75" x14ac:dyDescent="0.25">
      <c r="A82" s="63" t="s">
        <v>352</v>
      </c>
      <c r="B82" s="61" t="s">
        <v>365</v>
      </c>
      <c r="C82" s="61" t="s">
        <v>57</v>
      </c>
      <c r="D82" s="61">
        <v>11</v>
      </c>
      <c r="E82" s="61" t="s">
        <v>376</v>
      </c>
      <c r="F82" s="61"/>
      <c r="G82" s="61">
        <v>800</v>
      </c>
      <c r="H82" s="62">
        <f t="shared" si="25"/>
        <v>1000</v>
      </c>
      <c r="I82" s="62">
        <f>SUM(I83)</f>
        <v>1000</v>
      </c>
      <c r="J82" s="62"/>
      <c r="K82" s="62">
        <f t="shared" si="26"/>
        <v>0</v>
      </c>
      <c r="L82" s="62">
        <f>SUM(L83)</f>
        <v>0</v>
      </c>
      <c r="M82" s="62"/>
      <c r="N82" s="62">
        <f t="shared" si="27"/>
        <v>0</v>
      </c>
      <c r="O82" s="62">
        <f t="shared" si="28"/>
        <v>0</v>
      </c>
      <c r="P82" s="62"/>
    </row>
    <row r="83" spans="1:16" s="21" customFormat="1" ht="15.75" x14ac:dyDescent="0.25">
      <c r="A83" s="60" t="s">
        <v>377</v>
      </c>
      <c r="B83" s="61" t="s">
        <v>365</v>
      </c>
      <c r="C83" s="61" t="s">
        <v>57</v>
      </c>
      <c r="D83" s="61">
        <v>11</v>
      </c>
      <c r="E83" s="61" t="s">
        <v>376</v>
      </c>
      <c r="F83" s="61"/>
      <c r="G83" s="61">
        <v>870</v>
      </c>
      <c r="H83" s="62">
        <f t="shared" si="25"/>
        <v>1000</v>
      </c>
      <c r="I83" s="62">
        <v>1000</v>
      </c>
      <c r="J83" s="62"/>
      <c r="K83" s="62">
        <f t="shared" si="26"/>
        <v>0</v>
      </c>
      <c r="L83" s="62"/>
      <c r="M83" s="62"/>
      <c r="N83" s="62">
        <f t="shared" si="27"/>
        <v>0</v>
      </c>
      <c r="O83" s="62">
        <f t="shared" si="28"/>
        <v>0</v>
      </c>
      <c r="P83" s="62"/>
    </row>
    <row r="84" spans="1:16" s="59" customFormat="1" ht="15.75" x14ac:dyDescent="0.25">
      <c r="A84" s="57" t="s">
        <v>76</v>
      </c>
      <c r="B84" s="56" t="s">
        <v>365</v>
      </c>
      <c r="C84" s="56" t="s">
        <v>57</v>
      </c>
      <c r="D84" s="56">
        <v>13</v>
      </c>
      <c r="E84" s="56" t="s">
        <v>240</v>
      </c>
      <c r="F84" s="56"/>
      <c r="G84" s="56" t="s">
        <v>240</v>
      </c>
      <c r="H84" s="28">
        <f t="shared" si="25"/>
        <v>22417.300000000003</v>
      </c>
      <c r="I84" s="28">
        <f>I99+I109+I114</f>
        <v>10209.4</v>
      </c>
      <c r="J84" s="28">
        <f>SUM(J99)</f>
        <v>12207.900000000001</v>
      </c>
      <c r="K84" s="28">
        <f t="shared" si="26"/>
        <v>15009.1</v>
      </c>
      <c r="L84" s="28">
        <f>L99+L109+L114</f>
        <v>7216.6</v>
      </c>
      <c r="M84" s="28">
        <f>SUM(M99)</f>
        <v>7792.5</v>
      </c>
      <c r="N84" s="28">
        <f t="shared" si="27"/>
        <v>66.953201322193124</v>
      </c>
      <c r="O84" s="28">
        <f t="shared" si="28"/>
        <v>70.68583854095246</v>
      </c>
      <c r="P84" s="28">
        <f t="shared" si="29"/>
        <v>63.831617231464861</v>
      </c>
    </row>
    <row r="85" spans="1:16" s="21" customFormat="1" ht="15.75" hidden="1" x14ac:dyDescent="0.25">
      <c r="A85" s="60" t="s">
        <v>370</v>
      </c>
      <c r="B85" s="61" t="s">
        <v>365</v>
      </c>
      <c r="C85" s="61" t="s">
        <v>57</v>
      </c>
      <c r="D85" s="61">
        <v>13</v>
      </c>
      <c r="E85" s="61" t="s">
        <v>371</v>
      </c>
      <c r="F85" s="61"/>
      <c r="G85" s="61" t="s">
        <v>240</v>
      </c>
      <c r="H85" s="62">
        <f t="shared" si="25"/>
        <v>0</v>
      </c>
      <c r="I85" s="62"/>
      <c r="J85" s="62">
        <f>SUM(J86)</f>
        <v>0</v>
      </c>
      <c r="K85" s="62">
        <f t="shared" si="26"/>
        <v>0</v>
      </c>
      <c r="L85" s="62"/>
      <c r="M85" s="62">
        <f>SUM(M86)</f>
        <v>0</v>
      </c>
      <c r="N85" s="28" t="e">
        <f t="shared" si="27"/>
        <v>#DIV/0!</v>
      </c>
      <c r="O85" s="28" t="e">
        <f t="shared" si="28"/>
        <v>#DIV/0!</v>
      </c>
      <c r="P85" s="28" t="e">
        <f t="shared" si="29"/>
        <v>#DIV/0!</v>
      </c>
    </row>
    <row r="86" spans="1:16" s="21" customFormat="1" ht="15.75" hidden="1" x14ac:dyDescent="0.25">
      <c r="A86" s="60" t="s">
        <v>378</v>
      </c>
      <c r="B86" s="61" t="s">
        <v>365</v>
      </c>
      <c r="C86" s="61" t="s">
        <v>57</v>
      </c>
      <c r="D86" s="61">
        <v>13</v>
      </c>
      <c r="E86" s="61" t="s">
        <v>379</v>
      </c>
      <c r="F86" s="61"/>
      <c r="G86" s="61" t="s">
        <v>240</v>
      </c>
      <c r="H86" s="62">
        <f t="shared" si="25"/>
        <v>0</v>
      </c>
      <c r="I86" s="62"/>
      <c r="J86" s="62">
        <f>SUM(J87+J91)</f>
        <v>0</v>
      </c>
      <c r="K86" s="62">
        <f t="shared" si="26"/>
        <v>0</v>
      </c>
      <c r="L86" s="62"/>
      <c r="M86" s="62">
        <f>SUM(M87+M91)</f>
        <v>0</v>
      </c>
      <c r="N86" s="28" t="e">
        <f t="shared" si="27"/>
        <v>#DIV/0!</v>
      </c>
      <c r="O86" s="28" t="e">
        <f t="shared" si="28"/>
        <v>#DIV/0!</v>
      </c>
      <c r="P86" s="28" t="e">
        <f t="shared" si="29"/>
        <v>#DIV/0!</v>
      </c>
    </row>
    <row r="87" spans="1:16" s="59" customFormat="1" ht="31.5" hidden="1" x14ac:dyDescent="0.25">
      <c r="A87" s="57" t="s">
        <v>380</v>
      </c>
      <c r="B87" s="56" t="s">
        <v>365</v>
      </c>
      <c r="C87" s="56" t="s">
        <v>57</v>
      </c>
      <c r="D87" s="56">
        <v>13</v>
      </c>
      <c r="E87" s="56" t="s">
        <v>381</v>
      </c>
      <c r="F87" s="56"/>
      <c r="G87" s="56" t="s">
        <v>240</v>
      </c>
      <c r="H87" s="28">
        <f t="shared" si="25"/>
        <v>0</v>
      </c>
      <c r="I87" s="28">
        <f>SUM(I88)</f>
        <v>0</v>
      </c>
      <c r="J87" s="28">
        <f>SUM(J88)</f>
        <v>0</v>
      </c>
      <c r="K87" s="28">
        <f t="shared" si="26"/>
        <v>0</v>
      </c>
      <c r="L87" s="28">
        <f>SUM(L88)</f>
        <v>0</v>
      </c>
      <c r="M87" s="28">
        <f>SUM(M88)</f>
        <v>0</v>
      </c>
      <c r="N87" s="28" t="e">
        <f t="shared" si="27"/>
        <v>#DIV/0!</v>
      </c>
      <c r="O87" s="28" t="e">
        <f t="shared" si="28"/>
        <v>#DIV/0!</v>
      </c>
      <c r="P87" s="28" t="e">
        <f t="shared" si="29"/>
        <v>#DIV/0!</v>
      </c>
    </row>
    <row r="88" spans="1:16" s="21" customFormat="1" ht="31.5" hidden="1" x14ac:dyDescent="0.25">
      <c r="A88" s="60" t="s">
        <v>345</v>
      </c>
      <c r="B88" s="61" t="s">
        <v>365</v>
      </c>
      <c r="C88" s="61" t="s">
        <v>57</v>
      </c>
      <c r="D88" s="61">
        <v>13</v>
      </c>
      <c r="E88" s="61" t="s">
        <v>381</v>
      </c>
      <c r="F88" s="61"/>
      <c r="G88" s="61">
        <v>100</v>
      </c>
      <c r="H88" s="62">
        <f t="shared" si="25"/>
        <v>0</v>
      </c>
      <c r="I88" s="62"/>
      <c r="J88" s="62">
        <f>J89</f>
        <v>0</v>
      </c>
      <c r="K88" s="62">
        <f t="shared" si="26"/>
        <v>0</v>
      </c>
      <c r="L88" s="62"/>
      <c r="M88" s="62">
        <f>M89</f>
        <v>0</v>
      </c>
      <c r="N88" s="28" t="e">
        <f t="shared" si="27"/>
        <v>#DIV/0!</v>
      </c>
      <c r="O88" s="28" t="e">
        <f t="shared" si="28"/>
        <v>#DIV/0!</v>
      </c>
      <c r="P88" s="28" t="e">
        <f t="shared" si="29"/>
        <v>#DIV/0!</v>
      </c>
    </row>
    <row r="89" spans="1:16" s="21" customFormat="1" ht="15.75" hidden="1" x14ac:dyDescent="0.25">
      <c r="A89" s="60" t="s">
        <v>346</v>
      </c>
      <c r="B89" s="61" t="s">
        <v>365</v>
      </c>
      <c r="C89" s="61" t="s">
        <v>57</v>
      </c>
      <c r="D89" s="61">
        <v>13</v>
      </c>
      <c r="E89" s="61" t="s">
        <v>381</v>
      </c>
      <c r="F89" s="61"/>
      <c r="G89" s="61">
        <v>120</v>
      </c>
      <c r="H89" s="62">
        <f t="shared" si="25"/>
        <v>0</v>
      </c>
      <c r="I89" s="62"/>
      <c r="J89" s="62">
        <f>J90</f>
        <v>0</v>
      </c>
      <c r="K89" s="62">
        <f t="shared" si="26"/>
        <v>0</v>
      </c>
      <c r="L89" s="62"/>
      <c r="M89" s="62">
        <f>M90</f>
        <v>0</v>
      </c>
      <c r="N89" s="28" t="e">
        <f t="shared" si="27"/>
        <v>#DIV/0!</v>
      </c>
      <c r="O89" s="28" t="e">
        <f t="shared" si="28"/>
        <v>#DIV/0!</v>
      </c>
      <c r="P89" s="28" t="e">
        <f t="shared" si="29"/>
        <v>#DIV/0!</v>
      </c>
    </row>
    <row r="90" spans="1:16" s="21" customFormat="1" ht="15.75" hidden="1" x14ac:dyDescent="0.25">
      <c r="A90" s="60" t="s">
        <v>347</v>
      </c>
      <c r="B90" s="61" t="s">
        <v>365</v>
      </c>
      <c r="C90" s="61" t="s">
        <v>57</v>
      </c>
      <c r="D90" s="61">
        <v>13</v>
      </c>
      <c r="E90" s="61" t="s">
        <v>381</v>
      </c>
      <c r="F90" s="61"/>
      <c r="G90" s="61">
        <v>121</v>
      </c>
      <c r="H90" s="62">
        <f t="shared" si="25"/>
        <v>0</v>
      </c>
      <c r="I90" s="62"/>
      <c r="J90" s="62"/>
      <c r="K90" s="62">
        <f t="shared" si="26"/>
        <v>0</v>
      </c>
      <c r="L90" s="62"/>
      <c r="M90" s="62"/>
      <c r="N90" s="28" t="e">
        <f t="shared" si="27"/>
        <v>#DIV/0!</v>
      </c>
      <c r="O90" s="28" t="e">
        <f t="shared" si="28"/>
        <v>#DIV/0!</v>
      </c>
      <c r="P90" s="28" t="e">
        <f t="shared" si="29"/>
        <v>#DIV/0!</v>
      </c>
    </row>
    <row r="91" spans="1:16" s="59" customFormat="1" ht="31.5" hidden="1" x14ac:dyDescent="0.25">
      <c r="A91" s="57" t="s">
        <v>382</v>
      </c>
      <c r="B91" s="56" t="s">
        <v>365</v>
      </c>
      <c r="C91" s="56" t="s">
        <v>57</v>
      </c>
      <c r="D91" s="56">
        <v>13</v>
      </c>
      <c r="E91" s="56" t="s">
        <v>383</v>
      </c>
      <c r="F91" s="56"/>
      <c r="G91" s="56" t="s">
        <v>240</v>
      </c>
      <c r="H91" s="28">
        <f t="shared" si="25"/>
        <v>0</v>
      </c>
      <c r="I91" s="28">
        <f>SUM(I92+I96)</f>
        <v>0</v>
      </c>
      <c r="J91" s="28">
        <f>SUM(J92+J96)</f>
        <v>0</v>
      </c>
      <c r="K91" s="28">
        <f t="shared" si="26"/>
        <v>0</v>
      </c>
      <c r="L91" s="28">
        <f>SUM(L92+L96)</f>
        <v>0</v>
      </c>
      <c r="M91" s="28">
        <f>SUM(M92+M96)</f>
        <v>0</v>
      </c>
      <c r="N91" s="28" t="e">
        <f t="shared" si="27"/>
        <v>#DIV/0!</v>
      </c>
      <c r="O91" s="28" t="e">
        <f t="shared" si="28"/>
        <v>#DIV/0!</v>
      </c>
      <c r="P91" s="28" t="e">
        <f t="shared" si="29"/>
        <v>#DIV/0!</v>
      </c>
    </row>
    <row r="92" spans="1:16" s="21" customFormat="1" ht="31.5" hidden="1" x14ac:dyDescent="0.25">
      <c r="A92" s="60" t="s">
        <v>345</v>
      </c>
      <c r="B92" s="61" t="s">
        <v>365</v>
      </c>
      <c r="C92" s="61" t="s">
        <v>57</v>
      </c>
      <c r="D92" s="61">
        <v>13</v>
      </c>
      <c r="E92" s="61" t="s">
        <v>383</v>
      </c>
      <c r="F92" s="61"/>
      <c r="G92" s="61">
        <v>100</v>
      </c>
      <c r="H92" s="62">
        <f t="shared" si="25"/>
        <v>0</v>
      </c>
      <c r="I92" s="62"/>
      <c r="J92" s="62">
        <f>SUM(J93)</f>
        <v>0</v>
      </c>
      <c r="K92" s="62">
        <f t="shared" si="26"/>
        <v>0</v>
      </c>
      <c r="L92" s="62"/>
      <c r="M92" s="62">
        <f>SUM(M93)</f>
        <v>0</v>
      </c>
      <c r="N92" s="28" t="e">
        <f t="shared" si="27"/>
        <v>#DIV/0!</v>
      </c>
      <c r="O92" s="28" t="e">
        <f t="shared" si="28"/>
        <v>#DIV/0!</v>
      </c>
      <c r="P92" s="28" t="e">
        <f t="shared" si="29"/>
        <v>#DIV/0!</v>
      </c>
    </row>
    <row r="93" spans="1:16" s="21" customFormat="1" ht="15.75" hidden="1" x14ac:dyDescent="0.25">
      <c r="A93" s="60" t="s">
        <v>346</v>
      </c>
      <c r="B93" s="61" t="s">
        <v>365</v>
      </c>
      <c r="C93" s="61" t="s">
        <v>57</v>
      </c>
      <c r="D93" s="61">
        <v>13</v>
      </c>
      <c r="E93" s="61" t="s">
        <v>383</v>
      </c>
      <c r="F93" s="61"/>
      <c r="G93" s="61">
        <v>120</v>
      </c>
      <c r="H93" s="62">
        <f t="shared" si="25"/>
        <v>0</v>
      </c>
      <c r="I93" s="62"/>
      <c r="J93" s="62">
        <f>SUM(J94:J95)</f>
        <v>0</v>
      </c>
      <c r="K93" s="62">
        <f t="shared" si="26"/>
        <v>0</v>
      </c>
      <c r="L93" s="62"/>
      <c r="M93" s="62">
        <f>SUM(M94:M95)</f>
        <v>0</v>
      </c>
      <c r="N93" s="28" t="e">
        <f t="shared" si="27"/>
        <v>#DIV/0!</v>
      </c>
      <c r="O93" s="28" t="e">
        <f t="shared" si="28"/>
        <v>#DIV/0!</v>
      </c>
      <c r="P93" s="28" t="e">
        <f t="shared" si="29"/>
        <v>#DIV/0!</v>
      </c>
    </row>
    <row r="94" spans="1:16" s="21" customFormat="1" ht="15.75" hidden="1" x14ac:dyDescent="0.25">
      <c r="A94" s="60" t="s">
        <v>347</v>
      </c>
      <c r="B94" s="61" t="s">
        <v>365</v>
      </c>
      <c r="C94" s="61" t="s">
        <v>57</v>
      </c>
      <c r="D94" s="61">
        <v>13</v>
      </c>
      <c r="E94" s="61" t="s">
        <v>383</v>
      </c>
      <c r="F94" s="61"/>
      <c r="G94" s="61">
        <v>121</v>
      </c>
      <c r="H94" s="62">
        <f t="shared" si="25"/>
        <v>0</v>
      </c>
      <c r="I94" s="62"/>
      <c r="J94" s="62"/>
      <c r="K94" s="62">
        <f t="shared" si="26"/>
        <v>0</v>
      </c>
      <c r="L94" s="62"/>
      <c r="M94" s="62"/>
      <c r="N94" s="28" t="e">
        <f t="shared" si="27"/>
        <v>#DIV/0!</v>
      </c>
      <c r="O94" s="28" t="e">
        <f t="shared" si="28"/>
        <v>#DIV/0!</v>
      </c>
      <c r="P94" s="28" t="e">
        <f t="shared" si="29"/>
        <v>#DIV/0!</v>
      </c>
    </row>
    <row r="95" spans="1:16" s="21" customFormat="1" ht="15.75" hidden="1" x14ac:dyDescent="0.25">
      <c r="A95" s="60" t="s">
        <v>348</v>
      </c>
      <c r="B95" s="61" t="s">
        <v>365</v>
      </c>
      <c r="C95" s="61" t="s">
        <v>57</v>
      </c>
      <c r="D95" s="61">
        <v>13</v>
      </c>
      <c r="E95" s="61" t="s">
        <v>383</v>
      </c>
      <c r="F95" s="61"/>
      <c r="G95" s="61">
        <v>122</v>
      </c>
      <c r="H95" s="62">
        <f t="shared" si="25"/>
        <v>0</v>
      </c>
      <c r="I95" s="62"/>
      <c r="J95" s="62"/>
      <c r="K95" s="62">
        <f t="shared" si="26"/>
        <v>0</v>
      </c>
      <c r="L95" s="62"/>
      <c r="M95" s="62"/>
      <c r="N95" s="28" t="e">
        <f t="shared" si="27"/>
        <v>#DIV/0!</v>
      </c>
      <c r="O95" s="28" t="e">
        <f t="shared" si="28"/>
        <v>#DIV/0!</v>
      </c>
      <c r="P95" s="28" t="e">
        <f t="shared" si="29"/>
        <v>#DIV/0!</v>
      </c>
    </row>
    <row r="96" spans="1:16" s="21" customFormat="1" ht="15.75" hidden="1" x14ac:dyDescent="0.25">
      <c r="A96" s="60" t="s">
        <v>349</v>
      </c>
      <c r="B96" s="61" t="s">
        <v>365</v>
      </c>
      <c r="C96" s="61" t="s">
        <v>57</v>
      </c>
      <c r="D96" s="61">
        <v>13</v>
      </c>
      <c r="E96" s="61" t="s">
        <v>383</v>
      </c>
      <c r="F96" s="61"/>
      <c r="G96" s="61">
        <v>200</v>
      </c>
      <c r="H96" s="62">
        <f t="shared" si="25"/>
        <v>0</v>
      </c>
      <c r="I96" s="62"/>
      <c r="J96" s="62">
        <f>SUM(J97)</f>
        <v>0</v>
      </c>
      <c r="K96" s="62">
        <f t="shared" si="26"/>
        <v>0</v>
      </c>
      <c r="L96" s="62"/>
      <c r="M96" s="62">
        <f>SUM(M97)</f>
        <v>0</v>
      </c>
      <c r="N96" s="28" t="e">
        <f t="shared" si="27"/>
        <v>#DIV/0!</v>
      </c>
      <c r="O96" s="28" t="e">
        <f t="shared" si="28"/>
        <v>#DIV/0!</v>
      </c>
      <c r="P96" s="28" t="e">
        <f t="shared" si="29"/>
        <v>#DIV/0!</v>
      </c>
    </row>
    <row r="97" spans="1:16" s="21" customFormat="1" ht="15.75" hidden="1" x14ac:dyDescent="0.25">
      <c r="A97" s="60" t="s">
        <v>350</v>
      </c>
      <c r="B97" s="61" t="s">
        <v>365</v>
      </c>
      <c r="C97" s="61" t="s">
        <v>57</v>
      </c>
      <c r="D97" s="61">
        <v>13</v>
      </c>
      <c r="E97" s="61" t="s">
        <v>383</v>
      </c>
      <c r="F97" s="61"/>
      <c r="G97" s="61">
        <v>240</v>
      </c>
      <c r="H97" s="62">
        <f t="shared" si="25"/>
        <v>0</v>
      </c>
      <c r="I97" s="62"/>
      <c r="J97" s="62">
        <f>SUM(J98)</f>
        <v>0</v>
      </c>
      <c r="K97" s="62">
        <f t="shared" si="26"/>
        <v>0</v>
      </c>
      <c r="L97" s="62"/>
      <c r="M97" s="62">
        <f>SUM(M98)</f>
        <v>0</v>
      </c>
      <c r="N97" s="28" t="e">
        <f t="shared" si="27"/>
        <v>#DIV/0!</v>
      </c>
      <c r="O97" s="28" t="e">
        <f t="shared" si="28"/>
        <v>#DIV/0!</v>
      </c>
      <c r="P97" s="28" t="e">
        <f t="shared" si="29"/>
        <v>#DIV/0!</v>
      </c>
    </row>
    <row r="98" spans="1:16" s="21" customFormat="1" ht="15.75" hidden="1" x14ac:dyDescent="0.25">
      <c r="A98" s="60" t="s">
        <v>351</v>
      </c>
      <c r="B98" s="61" t="s">
        <v>365</v>
      </c>
      <c r="C98" s="61" t="s">
        <v>57</v>
      </c>
      <c r="D98" s="61">
        <v>13</v>
      </c>
      <c r="E98" s="61" t="s">
        <v>383</v>
      </c>
      <c r="F98" s="61"/>
      <c r="G98" s="61">
        <v>244</v>
      </c>
      <c r="H98" s="62">
        <f t="shared" si="25"/>
        <v>0</v>
      </c>
      <c r="I98" s="62"/>
      <c r="J98" s="62"/>
      <c r="K98" s="62">
        <f t="shared" si="26"/>
        <v>0</v>
      </c>
      <c r="L98" s="62"/>
      <c r="M98" s="62"/>
      <c r="N98" s="28" t="e">
        <f t="shared" si="27"/>
        <v>#DIV/0!</v>
      </c>
      <c r="O98" s="28" t="e">
        <f t="shared" si="28"/>
        <v>#DIV/0!</v>
      </c>
      <c r="P98" s="28" t="e">
        <f t="shared" si="29"/>
        <v>#DIV/0!</v>
      </c>
    </row>
    <row r="99" spans="1:16" s="59" customFormat="1" ht="15.75" x14ac:dyDescent="0.25">
      <c r="A99" s="57" t="s">
        <v>343</v>
      </c>
      <c r="B99" s="56" t="s">
        <v>365</v>
      </c>
      <c r="C99" s="56" t="s">
        <v>57</v>
      </c>
      <c r="D99" s="56">
        <v>13</v>
      </c>
      <c r="E99" s="56" t="s">
        <v>344</v>
      </c>
      <c r="F99" s="56"/>
      <c r="G99" s="56" t="s">
        <v>240</v>
      </c>
      <c r="H99" s="28">
        <f>SUM(J99+I99)</f>
        <v>12207.900000000001</v>
      </c>
      <c r="I99" s="28">
        <v>0</v>
      </c>
      <c r="J99" s="28">
        <f>J100+J103</f>
        <v>12207.900000000001</v>
      </c>
      <c r="K99" s="28">
        <f>SUM(M99+L99)</f>
        <v>7792.5</v>
      </c>
      <c r="L99" s="28">
        <v>0</v>
      </c>
      <c r="M99" s="28">
        <f>M100+M103</f>
        <v>7792.5</v>
      </c>
      <c r="N99" s="28">
        <f t="shared" si="27"/>
        <v>63.831617231464861</v>
      </c>
      <c r="O99" s="28"/>
      <c r="P99" s="28">
        <f t="shared" si="29"/>
        <v>63.831617231464861</v>
      </c>
    </row>
    <row r="100" spans="1:16" s="21" customFormat="1" ht="15.75" x14ac:dyDescent="0.25">
      <c r="A100" s="60" t="s">
        <v>601</v>
      </c>
      <c r="B100" s="61" t="s">
        <v>365</v>
      </c>
      <c r="C100" s="61" t="s">
        <v>57</v>
      </c>
      <c r="D100" s="61">
        <v>13</v>
      </c>
      <c r="E100" s="61" t="s">
        <v>344</v>
      </c>
      <c r="F100" s="61"/>
      <c r="G100" s="61">
        <v>120</v>
      </c>
      <c r="H100" s="62">
        <f t="shared" si="25"/>
        <v>8582.2000000000007</v>
      </c>
      <c r="I100" s="62"/>
      <c r="J100" s="62">
        <f>SUM(J101:J102)</f>
        <v>8582.2000000000007</v>
      </c>
      <c r="K100" s="62">
        <f t="shared" ref="K100:K110" si="30">SUM(M100+L100)</f>
        <v>6544.1</v>
      </c>
      <c r="L100" s="62"/>
      <c r="M100" s="62">
        <f>SUM(M101:M102)</f>
        <v>6544.1</v>
      </c>
      <c r="N100" s="62">
        <f t="shared" si="27"/>
        <v>76.252009974132505</v>
      </c>
      <c r="O100" s="62"/>
      <c r="P100" s="62">
        <f t="shared" si="29"/>
        <v>76.252009974132505</v>
      </c>
    </row>
    <row r="101" spans="1:16" s="21" customFormat="1" ht="15.75" x14ac:dyDescent="0.25">
      <c r="A101" s="60" t="s">
        <v>347</v>
      </c>
      <c r="B101" s="61" t="s">
        <v>365</v>
      </c>
      <c r="C101" s="61" t="s">
        <v>57</v>
      </c>
      <c r="D101" s="61">
        <v>13</v>
      </c>
      <c r="E101" s="61" t="s">
        <v>344</v>
      </c>
      <c r="F101" s="61"/>
      <c r="G101" s="61">
        <v>121</v>
      </c>
      <c r="H101" s="62">
        <f t="shared" si="25"/>
        <v>7992.1</v>
      </c>
      <c r="I101" s="62"/>
      <c r="J101" s="62">
        <v>7992.1</v>
      </c>
      <c r="K101" s="62">
        <f t="shared" si="30"/>
        <v>6287</v>
      </c>
      <c r="L101" s="62"/>
      <c r="M101" s="62">
        <v>6287</v>
      </c>
      <c r="N101" s="62">
        <f t="shared" si="27"/>
        <v>78.66518186709375</v>
      </c>
      <c r="O101" s="62"/>
      <c r="P101" s="62">
        <f t="shared" si="29"/>
        <v>78.66518186709375</v>
      </c>
    </row>
    <row r="102" spans="1:16" s="21" customFormat="1" ht="15.75" x14ac:dyDescent="0.25">
      <c r="A102" s="60" t="s">
        <v>348</v>
      </c>
      <c r="B102" s="61" t="s">
        <v>365</v>
      </c>
      <c r="C102" s="61" t="s">
        <v>57</v>
      </c>
      <c r="D102" s="61">
        <v>13</v>
      </c>
      <c r="E102" s="61" t="s">
        <v>344</v>
      </c>
      <c r="F102" s="61"/>
      <c r="G102" s="61">
        <v>122</v>
      </c>
      <c r="H102" s="62">
        <f t="shared" si="25"/>
        <v>590.1</v>
      </c>
      <c r="I102" s="62"/>
      <c r="J102" s="62">
        <v>590.1</v>
      </c>
      <c r="K102" s="62">
        <f t="shared" si="30"/>
        <v>257.10000000000002</v>
      </c>
      <c r="L102" s="62"/>
      <c r="M102" s="62">
        <v>257.10000000000002</v>
      </c>
      <c r="N102" s="62">
        <f t="shared" si="27"/>
        <v>43.568886629384856</v>
      </c>
      <c r="O102" s="62"/>
      <c r="P102" s="62">
        <f t="shared" si="29"/>
        <v>43.568886629384856</v>
      </c>
    </row>
    <row r="103" spans="1:16" s="21" customFormat="1" ht="15.75" x14ac:dyDescent="0.25">
      <c r="A103" s="60" t="s">
        <v>350</v>
      </c>
      <c r="B103" s="61" t="s">
        <v>365</v>
      </c>
      <c r="C103" s="61" t="s">
        <v>57</v>
      </c>
      <c r="D103" s="61">
        <v>13</v>
      </c>
      <c r="E103" s="61" t="s">
        <v>344</v>
      </c>
      <c r="F103" s="61"/>
      <c r="G103" s="61">
        <v>240</v>
      </c>
      <c r="H103" s="62">
        <f t="shared" si="25"/>
        <v>3625.7</v>
      </c>
      <c r="I103" s="62"/>
      <c r="J103" s="62">
        <f>SUM(J105+J104)</f>
        <v>3625.7</v>
      </c>
      <c r="K103" s="62">
        <f t="shared" si="30"/>
        <v>1248.3999999999999</v>
      </c>
      <c r="L103" s="62"/>
      <c r="M103" s="62">
        <f>SUM(M105+M104)</f>
        <v>1248.3999999999999</v>
      </c>
      <c r="N103" s="62">
        <f t="shared" si="27"/>
        <v>34.431971757177919</v>
      </c>
      <c r="O103" s="62"/>
      <c r="P103" s="62">
        <f t="shared" si="29"/>
        <v>34.431971757177919</v>
      </c>
    </row>
    <row r="104" spans="1:16" s="21" customFormat="1" ht="15.75" x14ac:dyDescent="0.25">
      <c r="A104" s="60" t="s">
        <v>363</v>
      </c>
      <c r="B104" s="61" t="s">
        <v>365</v>
      </c>
      <c r="C104" s="61" t="s">
        <v>57</v>
      </c>
      <c r="D104" s="61">
        <v>13</v>
      </c>
      <c r="E104" s="61" t="s">
        <v>650</v>
      </c>
      <c r="F104" s="61"/>
      <c r="G104" s="61" t="s">
        <v>649</v>
      </c>
      <c r="H104" s="62">
        <f t="shared" si="25"/>
        <v>336.2</v>
      </c>
      <c r="I104" s="62"/>
      <c r="J104" s="62">
        <v>336.2</v>
      </c>
      <c r="K104" s="62">
        <f t="shared" si="30"/>
        <v>140.80000000000001</v>
      </c>
      <c r="L104" s="62"/>
      <c r="M104" s="62">
        <v>140.80000000000001</v>
      </c>
      <c r="N104" s="62">
        <f t="shared" si="27"/>
        <v>41.879833432480673</v>
      </c>
      <c r="O104" s="62"/>
      <c r="P104" s="62">
        <f t="shared" si="29"/>
        <v>41.879833432480673</v>
      </c>
    </row>
    <row r="105" spans="1:16" s="21" customFormat="1" ht="15.75" x14ac:dyDescent="0.25">
      <c r="A105" s="60" t="s">
        <v>351</v>
      </c>
      <c r="B105" s="61" t="s">
        <v>365</v>
      </c>
      <c r="C105" s="61" t="s">
        <v>57</v>
      </c>
      <c r="D105" s="61">
        <v>13</v>
      </c>
      <c r="E105" s="61" t="s">
        <v>344</v>
      </c>
      <c r="F105" s="61"/>
      <c r="G105" s="61">
        <v>244</v>
      </c>
      <c r="H105" s="62">
        <f t="shared" si="25"/>
        <v>3289.5</v>
      </c>
      <c r="I105" s="62"/>
      <c r="J105" s="62">
        <v>3289.5</v>
      </c>
      <c r="K105" s="62">
        <f t="shared" si="30"/>
        <v>1107.5999999999999</v>
      </c>
      <c r="L105" s="62"/>
      <c r="M105" s="62">
        <v>1107.5999999999999</v>
      </c>
      <c r="N105" s="62">
        <f t="shared" si="27"/>
        <v>33.670770633834927</v>
      </c>
      <c r="O105" s="62"/>
      <c r="P105" s="62">
        <f t="shared" si="29"/>
        <v>33.670770633834927</v>
      </c>
    </row>
    <row r="106" spans="1:16" s="21" customFormat="1" ht="15.75" hidden="1" x14ac:dyDescent="0.25">
      <c r="A106" s="63" t="s">
        <v>352</v>
      </c>
      <c r="B106" s="61" t="s">
        <v>365</v>
      </c>
      <c r="C106" s="61" t="s">
        <v>57</v>
      </c>
      <c r="D106" s="61">
        <v>13</v>
      </c>
      <c r="E106" s="61" t="s">
        <v>344</v>
      </c>
      <c r="F106" s="61"/>
      <c r="G106" s="61">
        <v>800</v>
      </c>
      <c r="H106" s="62">
        <f t="shared" si="25"/>
        <v>0</v>
      </c>
      <c r="I106" s="62"/>
      <c r="J106" s="62"/>
      <c r="K106" s="62">
        <f t="shared" si="30"/>
        <v>0</v>
      </c>
      <c r="L106" s="62"/>
      <c r="M106" s="62"/>
      <c r="N106" s="28" t="e">
        <f t="shared" si="27"/>
        <v>#DIV/0!</v>
      </c>
      <c r="O106" s="28" t="e">
        <f t="shared" si="28"/>
        <v>#DIV/0!</v>
      </c>
      <c r="P106" s="28" t="e">
        <f t="shared" si="29"/>
        <v>#DIV/0!</v>
      </c>
    </row>
    <row r="107" spans="1:16" s="21" customFormat="1" ht="15.75" hidden="1" x14ac:dyDescent="0.25">
      <c r="A107" s="63" t="s">
        <v>353</v>
      </c>
      <c r="B107" s="61" t="s">
        <v>365</v>
      </c>
      <c r="C107" s="61" t="s">
        <v>57</v>
      </c>
      <c r="D107" s="61">
        <v>13</v>
      </c>
      <c r="E107" s="61" t="s">
        <v>344</v>
      </c>
      <c r="F107" s="61"/>
      <c r="G107" s="61">
        <v>850</v>
      </c>
      <c r="H107" s="62">
        <f t="shared" si="25"/>
        <v>0</v>
      </c>
      <c r="I107" s="62"/>
      <c r="J107" s="62"/>
      <c r="K107" s="62">
        <f t="shared" si="30"/>
        <v>0</v>
      </c>
      <c r="L107" s="62"/>
      <c r="M107" s="62"/>
      <c r="N107" s="28" t="e">
        <f t="shared" si="27"/>
        <v>#DIV/0!</v>
      </c>
      <c r="O107" s="28" t="e">
        <f t="shared" si="28"/>
        <v>#DIV/0!</v>
      </c>
      <c r="P107" s="28" t="e">
        <f t="shared" si="29"/>
        <v>#DIV/0!</v>
      </c>
    </row>
    <row r="108" spans="1:16" s="21" customFormat="1" ht="15.75" hidden="1" x14ac:dyDescent="0.25">
      <c r="A108" s="63" t="s">
        <v>354</v>
      </c>
      <c r="B108" s="61" t="s">
        <v>365</v>
      </c>
      <c r="C108" s="61" t="s">
        <v>57</v>
      </c>
      <c r="D108" s="61">
        <v>13</v>
      </c>
      <c r="E108" s="61" t="s">
        <v>344</v>
      </c>
      <c r="F108" s="61"/>
      <c r="G108" s="61">
        <v>852</v>
      </c>
      <c r="H108" s="62">
        <f t="shared" si="25"/>
        <v>0</v>
      </c>
      <c r="I108" s="62"/>
      <c r="J108" s="62"/>
      <c r="K108" s="62">
        <f t="shared" si="30"/>
        <v>0</v>
      </c>
      <c r="L108" s="62"/>
      <c r="M108" s="62"/>
      <c r="N108" s="28" t="e">
        <f t="shared" si="27"/>
        <v>#DIV/0!</v>
      </c>
      <c r="O108" s="28" t="e">
        <f t="shared" si="28"/>
        <v>#DIV/0!</v>
      </c>
      <c r="P108" s="28" t="e">
        <f t="shared" si="29"/>
        <v>#DIV/0!</v>
      </c>
    </row>
    <row r="109" spans="1:16" s="59" customFormat="1" ht="15.75" x14ac:dyDescent="0.25">
      <c r="A109" s="57" t="s">
        <v>571</v>
      </c>
      <c r="B109" s="56" t="s">
        <v>365</v>
      </c>
      <c r="C109" s="56" t="s">
        <v>57</v>
      </c>
      <c r="D109" s="56">
        <v>13</v>
      </c>
      <c r="E109" s="56" t="s">
        <v>570</v>
      </c>
      <c r="F109" s="56"/>
      <c r="G109" s="56" t="s">
        <v>240</v>
      </c>
      <c r="H109" s="28">
        <f t="shared" si="25"/>
        <v>9209.4</v>
      </c>
      <c r="I109" s="28">
        <f>I110+I112</f>
        <v>9209.4</v>
      </c>
      <c r="J109" s="28">
        <f>J110+J112</f>
        <v>0</v>
      </c>
      <c r="K109" s="28">
        <f t="shared" si="30"/>
        <v>7216.6</v>
      </c>
      <c r="L109" s="28">
        <f>L110+L112</f>
        <v>7216.6</v>
      </c>
      <c r="M109" s="28">
        <f>M110+M112</f>
        <v>0</v>
      </c>
      <c r="N109" s="28">
        <f t="shared" si="27"/>
        <v>78.361239603014312</v>
      </c>
      <c r="O109" s="28">
        <f t="shared" si="28"/>
        <v>78.361239603014312</v>
      </c>
      <c r="P109" s="28"/>
    </row>
    <row r="110" spans="1:16" s="21" customFormat="1" ht="15.75" x14ac:dyDescent="0.25">
      <c r="A110" s="60" t="s">
        <v>350</v>
      </c>
      <c r="B110" s="61" t="s">
        <v>365</v>
      </c>
      <c r="C110" s="61" t="s">
        <v>57</v>
      </c>
      <c r="D110" s="61">
        <v>13</v>
      </c>
      <c r="E110" s="61" t="s">
        <v>570</v>
      </c>
      <c r="F110" s="61"/>
      <c r="G110" s="61">
        <v>240</v>
      </c>
      <c r="H110" s="62">
        <f t="shared" si="25"/>
        <v>854.8</v>
      </c>
      <c r="I110" s="62">
        <f>SUM(I111)</f>
        <v>854.8</v>
      </c>
      <c r="J110" s="62"/>
      <c r="K110" s="62">
        <f t="shared" si="30"/>
        <v>686.3</v>
      </c>
      <c r="L110" s="62">
        <f>SUM(L111)</f>
        <v>686.3</v>
      </c>
      <c r="M110" s="62"/>
      <c r="N110" s="62">
        <f t="shared" si="27"/>
        <v>80.287786616752456</v>
      </c>
      <c r="O110" s="62">
        <f t="shared" si="28"/>
        <v>80.287786616752456</v>
      </c>
      <c r="P110" s="62"/>
    </row>
    <row r="111" spans="1:16" s="21" customFormat="1" ht="15.75" x14ac:dyDescent="0.25">
      <c r="A111" s="60" t="s">
        <v>351</v>
      </c>
      <c r="B111" s="61" t="s">
        <v>365</v>
      </c>
      <c r="C111" s="61" t="s">
        <v>57</v>
      </c>
      <c r="D111" s="61">
        <v>13</v>
      </c>
      <c r="E111" s="61" t="s">
        <v>570</v>
      </c>
      <c r="F111" s="61"/>
      <c r="G111" s="61">
        <v>244</v>
      </c>
      <c r="H111" s="62">
        <f>SUM(J111+I111)</f>
        <v>854.8</v>
      </c>
      <c r="I111" s="62">
        <v>854.8</v>
      </c>
      <c r="J111" s="62"/>
      <c r="K111" s="62">
        <f>SUM(M111+L111)</f>
        <v>686.3</v>
      </c>
      <c r="L111" s="62">
        <v>686.3</v>
      </c>
      <c r="M111" s="62"/>
      <c r="N111" s="62">
        <f t="shared" si="27"/>
        <v>80.287786616752456</v>
      </c>
      <c r="O111" s="62">
        <f t="shared" si="28"/>
        <v>80.287786616752456</v>
      </c>
      <c r="P111" s="62"/>
    </row>
    <row r="112" spans="1:16" s="21" customFormat="1" ht="15.75" x14ac:dyDescent="0.25">
      <c r="A112" s="60" t="s">
        <v>664</v>
      </c>
      <c r="B112" s="61" t="s">
        <v>365</v>
      </c>
      <c r="C112" s="61" t="s">
        <v>57</v>
      </c>
      <c r="D112" s="61">
        <v>13</v>
      </c>
      <c r="E112" s="61" t="s">
        <v>570</v>
      </c>
      <c r="F112" s="61"/>
      <c r="G112" s="61" t="s">
        <v>663</v>
      </c>
      <c r="H112" s="62">
        <f t="shared" ref="H112:H113" si="31">SUM(J112+I112)</f>
        <v>8354.6</v>
      </c>
      <c r="I112" s="62">
        <f>I113</f>
        <v>8354.6</v>
      </c>
      <c r="J112" s="62"/>
      <c r="K112" s="62">
        <f t="shared" ref="K112:K113" si="32">SUM(M112+L112)</f>
        <v>6530.3</v>
      </c>
      <c r="L112" s="62">
        <f>L113</f>
        <v>6530.3</v>
      </c>
      <c r="M112" s="62"/>
      <c r="N112" s="62">
        <f t="shared" si="27"/>
        <v>78.164125152610538</v>
      </c>
      <c r="O112" s="62">
        <f t="shared" si="28"/>
        <v>78.164125152610538</v>
      </c>
      <c r="P112" s="62"/>
    </row>
    <row r="113" spans="1:16" s="21" customFormat="1" ht="32.25" customHeight="1" x14ac:dyDescent="0.25">
      <c r="A113" s="60" t="s">
        <v>832</v>
      </c>
      <c r="B113" s="61" t="s">
        <v>365</v>
      </c>
      <c r="C113" s="61" t="s">
        <v>57</v>
      </c>
      <c r="D113" s="61">
        <v>13</v>
      </c>
      <c r="E113" s="61" t="s">
        <v>570</v>
      </c>
      <c r="F113" s="61"/>
      <c r="G113" s="61" t="s">
        <v>661</v>
      </c>
      <c r="H113" s="62">
        <f t="shared" si="31"/>
        <v>8354.6</v>
      </c>
      <c r="I113" s="62">
        <v>8354.6</v>
      </c>
      <c r="J113" s="62"/>
      <c r="K113" s="62">
        <f t="shared" si="32"/>
        <v>6530.3</v>
      </c>
      <c r="L113" s="62">
        <v>6530.3</v>
      </c>
      <c r="M113" s="62"/>
      <c r="N113" s="62">
        <f t="shared" si="27"/>
        <v>78.164125152610538</v>
      </c>
      <c r="O113" s="62">
        <f t="shared" si="28"/>
        <v>78.164125152610538</v>
      </c>
      <c r="P113" s="62"/>
    </row>
    <row r="114" spans="1:16" s="59" customFormat="1" ht="32.25" customHeight="1" x14ac:dyDescent="0.25">
      <c r="A114" s="57" t="s">
        <v>826</v>
      </c>
      <c r="B114" s="56" t="s">
        <v>365</v>
      </c>
      <c r="C114" s="56" t="s">
        <v>57</v>
      </c>
      <c r="D114" s="56" t="s">
        <v>77</v>
      </c>
      <c r="E114" s="56" t="s">
        <v>506</v>
      </c>
      <c r="F114" s="56"/>
      <c r="G114" s="56"/>
      <c r="H114" s="28">
        <f>H115</f>
        <v>1000</v>
      </c>
      <c r="I114" s="28">
        <f>I115</f>
        <v>1000</v>
      </c>
      <c r="J114" s="28"/>
      <c r="K114" s="28">
        <f>K115</f>
        <v>0</v>
      </c>
      <c r="L114" s="28">
        <f>L115</f>
        <v>0</v>
      </c>
      <c r="M114" s="28"/>
      <c r="N114" s="28">
        <f t="shared" si="27"/>
        <v>0</v>
      </c>
      <c r="O114" s="28">
        <f t="shared" si="28"/>
        <v>0</v>
      </c>
      <c r="P114" s="28"/>
    </row>
    <row r="115" spans="1:16" s="21" customFormat="1" ht="15.75" x14ac:dyDescent="0.25">
      <c r="A115" s="60" t="s">
        <v>350</v>
      </c>
      <c r="B115" s="61" t="s">
        <v>365</v>
      </c>
      <c r="C115" s="61" t="s">
        <v>57</v>
      </c>
      <c r="D115" s="61" t="s">
        <v>77</v>
      </c>
      <c r="E115" s="61" t="s">
        <v>506</v>
      </c>
      <c r="F115" s="61"/>
      <c r="G115" s="61" t="s">
        <v>397</v>
      </c>
      <c r="H115" s="62">
        <f>H116</f>
        <v>1000</v>
      </c>
      <c r="I115" s="62">
        <f t="shared" ref="I115:M115" si="33">I116</f>
        <v>1000</v>
      </c>
      <c r="J115" s="62">
        <f t="shared" si="33"/>
        <v>0</v>
      </c>
      <c r="K115" s="62">
        <f>K116</f>
        <v>0</v>
      </c>
      <c r="L115" s="62">
        <f t="shared" si="33"/>
        <v>0</v>
      </c>
      <c r="M115" s="62">
        <f t="shared" si="33"/>
        <v>0</v>
      </c>
      <c r="N115" s="62">
        <f t="shared" si="27"/>
        <v>0</v>
      </c>
      <c r="O115" s="62">
        <f t="shared" si="28"/>
        <v>0</v>
      </c>
      <c r="P115" s="62"/>
    </row>
    <row r="116" spans="1:16" s="21" customFormat="1" ht="15.75" x14ac:dyDescent="0.25">
      <c r="A116" s="60" t="s">
        <v>351</v>
      </c>
      <c r="B116" s="61" t="s">
        <v>365</v>
      </c>
      <c r="C116" s="61" t="s">
        <v>57</v>
      </c>
      <c r="D116" s="61" t="s">
        <v>77</v>
      </c>
      <c r="E116" s="61" t="s">
        <v>506</v>
      </c>
      <c r="F116" s="61"/>
      <c r="G116" s="61" t="s">
        <v>392</v>
      </c>
      <c r="H116" s="62">
        <f t="shared" si="25"/>
        <v>1000</v>
      </c>
      <c r="I116" s="62">
        <v>1000</v>
      </c>
      <c r="J116" s="62"/>
      <c r="K116" s="62">
        <f t="shared" ref="K116" si="34">SUM(M116+L116)</f>
        <v>0</v>
      </c>
      <c r="L116" s="62"/>
      <c r="M116" s="62"/>
      <c r="N116" s="62">
        <f t="shared" si="27"/>
        <v>0</v>
      </c>
      <c r="O116" s="62">
        <f t="shared" si="28"/>
        <v>0</v>
      </c>
      <c r="P116" s="62"/>
    </row>
    <row r="117" spans="1:16" s="59" customFormat="1" ht="15.75" x14ac:dyDescent="0.25">
      <c r="A117" s="57" t="s">
        <v>246</v>
      </c>
      <c r="B117" s="56" t="s">
        <v>365</v>
      </c>
      <c r="C117" s="56" t="s">
        <v>61</v>
      </c>
      <c r="D117" s="56"/>
      <c r="E117" s="56"/>
      <c r="F117" s="56"/>
      <c r="G117" s="56"/>
      <c r="H117" s="28">
        <f>I117+J117</f>
        <v>24377.9</v>
      </c>
      <c r="I117" s="28">
        <f>I118+I123+I137+I165</f>
        <v>17197.3</v>
      </c>
      <c r="J117" s="28">
        <f>J118+J123+J137+J165</f>
        <v>7180.6</v>
      </c>
      <c r="K117" s="28">
        <f>L117+M117</f>
        <v>14853.7</v>
      </c>
      <c r="L117" s="28">
        <f>L118+L123+L137+L165</f>
        <v>9141.8000000000011</v>
      </c>
      <c r="M117" s="28">
        <f>M118+M123+M137+M165</f>
        <v>5711.9000000000005</v>
      </c>
      <c r="N117" s="28">
        <f t="shared" si="27"/>
        <v>60.931007182735179</v>
      </c>
      <c r="O117" s="28">
        <f t="shared" si="28"/>
        <v>53.158344623865382</v>
      </c>
      <c r="P117" s="28">
        <f t="shared" si="29"/>
        <v>79.546277469849315</v>
      </c>
    </row>
    <row r="118" spans="1:16" s="21" customFormat="1" ht="15.75" x14ac:dyDescent="0.25">
      <c r="A118" s="57" t="s">
        <v>247</v>
      </c>
      <c r="B118" s="56" t="s">
        <v>365</v>
      </c>
      <c r="C118" s="56" t="s">
        <v>61</v>
      </c>
      <c r="D118" s="56" t="s">
        <v>59</v>
      </c>
      <c r="E118" s="61"/>
      <c r="F118" s="61"/>
      <c r="G118" s="61"/>
      <c r="H118" s="28">
        <f t="shared" ref="H118:H164" si="35">I118+J118</f>
        <v>500</v>
      </c>
      <c r="I118" s="28">
        <f>I119</f>
        <v>500</v>
      </c>
      <c r="J118" s="62"/>
      <c r="K118" s="28">
        <f t="shared" ref="K118:K121" si="36">L118+M118</f>
        <v>0</v>
      </c>
      <c r="L118" s="28">
        <f>L119</f>
        <v>0</v>
      </c>
      <c r="M118" s="28">
        <f>M119</f>
        <v>0</v>
      </c>
      <c r="N118" s="28">
        <f t="shared" si="27"/>
        <v>0</v>
      </c>
      <c r="O118" s="28">
        <f t="shared" si="28"/>
        <v>0</v>
      </c>
      <c r="P118" s="28"/>
    </row>
    <row r="119" spans="1:16" s="21" customFormat="1" ht="47.25" x14ac:dyDescent="0.25">
      <c r="A119" s="57" t="s">
        <v>833</v>
      </c>
      <c r="B119" s="56" t="s">
        <v>365</v>
      </c>
      <c r="C119" s="56" t="s">
        <v>61</v>
      </c>
      <c r="D119" s="56" t="s">
        <v>59</v>
      </c>
      <c r="E119" s="56" t="s">
        <v>388</v>
      </c>
      <c r="F119" s="56"/>
      <c r="G119" s="56"/>
      <c r="H119" s="28">
        <f t="shared" si="35"/>
        <v>500</v>
      </c>
      <c r="I119" s="28">
        <f>I120</f>
        <v>500</v>
      </c>
      <c r="J119" s="28"/>
      <c r="K119" s="28">
        <f t="shared" si="36"/>
        <v>0</v>
      </c>
      <c r="L119" s="28">
        <f>L120</f>
        <v>0</v>
      </c>
      <c r="M119" s="28"/>
      <c r="N119" s="28">
        <f t="shared" si="27"/>
        <v>0</v>
      </c>
      <c r="O119" s="28">
        <f t="shared" si="28"/>
        <v>0</v>
      </c>
      <c r="P119" s="28"/>
    </row>
    <row r="120" spans="1:16" s="21" customFormat="1" ht="15.75" x14ac:dyDescent="0.25">
      <c r="A120" s="60" t="s">
        <v>389</v>
      </c>
      <c r="B120" s="61" t="s">
        <v>365</v>
      </c>
      <c r="C120" s="61" t="s">
        <v>61</v>
      </c>
      <c r="D120" s="61" t="s">
        <v>59</v>
      </c>
      <c r="E120" s="61" t="s">
        <v>388</v>
      </c>
      <c r="F120" s="61"/>
      <c r="G120" s="61">
        <v>240</v>
      </c>
      <c r="H120" s="62">
        <f t="shared" si="35"/>
        <v>500</v>
      </c>
      <c r="I120" s="62">
        <f>I121+I122</f>
        <v>500</v>
      </c>
      <c r="J120" s="62"/>
      <c r="K120" s="62">
        <f t="shared" si="36"/>
        <v>0</v>
      </c>
      <c r="L120" s="62">
        <f>L121+L122</f>
        <v>0</v>
      </c>
      <c r="M120" s="62"/>
      <c r="N120" s="62">
        <f t="shared" si="27"/>
        <v>0</v>
      </c>
      <c r="O120" s="62">
        <f t="shared" si="28"/>
        <v>0</v>
      </c>
      <c r="P120" s="62"/>
    </row>
    <row r="121" spans="1:16" s="21" customFormat="1" ht="15.75" x14ac:dyDescent="0.25">
      <c r="A121" s="60" t="s">
        <v>390</v>
      </c>
      <c r="B121" s="61" t="s">
        <v>365</v>
      </c>
      <c r="C121" s="61" t="s">
        <v>61</v>
      </c>
      <c r="D121" s="61" t="s">
        <v>59</v>
      </c>
      <c r="E121" s="61" t="s">
        <v>388</v>
      </c>
      <c r="F121" s="61"/>
      <c r="G121" s="61">
        <v>244</v>
      </c>
      <c r="H121" s="62">
        <f t="shared" si="35"/>
        <v>500</v>
      </c>
      <c r="I121" s="62">
        <v>500</v>
      </c>
      <c r="J121" s="62"/>
      <c r="K121" s="62">
        <f t="shared" si="36"/>
        <v>0</v>
      </c>
      <c r="L121" s="62"/>
      <c r="M121" s="62"/>
      <c r="N121" s="62">
        <f t="shared" si="27"/>
        <v>0</v>
      </c>
      <c r="O121" s="62">
        <f t="shared" si="28"/>
        <v>0</v>
      </c>
      <c r="P121" s="62"/>
    </row>
    <row r="122" spans="1:16" s="21" customFormat="1" ht="15.75" hidden="1" x14ac:dyDescent="0.25">
      <c r="A122" s="60"/>
      <c r="B122" s="61"/>
      <c r="C122" s="61"/>
      <c r="D122" s="61"/>
      <c r="E122" s="61"/>
      <c r="F122" s="61"/>
      <c r="G122" s="61"/>
      <c r="H122" s="62"/>
      <c r="I122" s="62"/>
      <c r="J122" s="62"/>
      <c r="K122" s="62"/>
      <c r="L122" s="62"/>
      <c r="M122" s="62"/>
      <c r="N122" s="28" t="e">
        <f t="shared" si="27"/>
        <v>#DIV/0!</v>
      </c>
      <c r="O122" s="28" t="e">
        <f t="shared" si="28"/>
        <v>#DIV/0!</v>
      </c>
      <c r="P122" s="28" t="e">
        <f t="shared" si="29"/>
        <v>#DIV/0!</v>
      </c>
    </row>
    <row r="123" spans="1:16" s="59" customFormat="1" ht="15.75" x14ac:dyDescent="0.25">
      <c r="A123" s="52" t="s">
        <v>564</v>
      </c>
      <c r="B123" s="56" t="s">
        <v>365</v>
      </c>
      <c r="C123" s="56" t="s">
        <v>61</v>
      </c>
      <c r="D123" s="56" t="s">
        <v>63</v>
      </c>
      <c r="E123" s="56"/>
      <c r="F123" s="56"/>
      <c r="G123" s="56"/>
      <c r="H123" s="28">
        <f>I123+J123</f>
        <v>7090.6</v>
      </c>
      <c r="I123" s="28"/>
      <c r="J123" s="28">
        <f>J124</f>
        <v>7090.6</v>
      </c>
      <c r="K123" s="28">
        <f>L123+M123</f>
        <v>5711.9000000000005</v>
      </c>
      <c r="L123" s="28"/>
      <c r="M123" s="28">
        <f>M124</f>
        <v>5711.9000000000005</v>
      </c>
      <c r="N123" s="28">
        <f t="shared" si="27"/>
        <v>80.555947310523791</v>
      </c>
      <c r="O123" s="28"/>
      <c r="P123" s="28">
        <f t="shared" si="29"/>
        <v>80.555947310523791</v>
      </c>
    </row>
    <row r="124" spans="1:16" s="59" customFormat="1" ht="15.75" x14ac:dyDescent="0.25">
      <c r="A124" s="57" t="s">
        <v>378</v>
      </c>
      <c r="B124" s="56" t="s">
        <v>365</v>
      </c>
      <c r="C124" s="56" t="s">
        <v>61</v>
      </c>
      <c r="D124" s="56" t="s">
        <v>63</v>
      </c>
      <c r="E124" s="56" t="s">
        <v>379</v>
      </c>
      <c r="F124" s="56"/>
      <c r="G124" s="56"/>
      <c r="H124" s="28">
        <f>I124+J124</f>
        <v>7090.6</v>
      </c>
      <c r="I124" s="28"/>
      <c r="J124" s="28">
        <f>J125+J130</f>
        <v>7090.6</v>
      </c>
      <c r="K124" s="28">
        <f>L124+M124</f>
        <v>5711.9000000000005</v>
      </c>
      <c r="L124" s="28"/>
      <c r="M124" s="28">
        <f>M125+M130</f>
        <v>5711.9000000000005</v>
      </c>
      <c r="N124" s="28">
        <f t="shared" si="27"/>
        <v>80.555947310523791</v>
      </c>
      <c r="O124" s="28"/>
      <c r="P124" s="28">
        <f t="shared" si="29"/>
        <v>80.555947310523791</v>
      </c>
    </row>
    <row r="125" spans="1:16" s="59" customFormat="1" ht="31.5" x14ac:dyDescent="0.25">
      <c r="A125" s="57" t="s">
        <v>380</v>
      </c>
      <c r="B125" s="56" t="s">
        <v>365</v>
      </c>
      <c r="C125" s="56" t="s">
        <v>61</v>
      </c>
      <c r="D125" s="56" t="s">
        <v>63</v>
      </c>
      <c r="E125" s="56" t="s">
        <v>381</v>
      </c>
      <c r="F125" s="56"/>
      <c r="G125" s="56" t="s">
        <v>240</v>
      </c>
      <c r="H125" s="28">
        <f t="shared" ref="H125:H136" si="37">SUM(J125+I125)</f>
        <v>4588.8</v>
      </c>
      <c r="I125" s="28">
        <f>I126</f>
        <v>0</v>
      </c>
      <c r="J125" s="28">
        <f>J126+J128</f>
        <v>4588.8</v>
      </c>
      <c r="K125" s="28">
        <f t="shared" ref="K125:K136" si="38">SUM(M125+L125)</f>
        <v>3877.7000000000003</v>
      </c>
      <c r="L125" s="28">
        <f>L126</f>
        <v>0</v>
      </c>
      <c r="M125" s="28">
        <f>M126+M128</f>
        <v>3877.7000000000003</v>
      </c>
      <c r="N125" s="28">
        <f t="shared" si="27"/>
        <v>84.503573919107382</v>
      </c>
      <c r="O125" s="28"/>
      <c r="P125" s="28">
        <f t="shared" si="29"/>
        <v>84.503573919107382</v>
      </c>
    </row>
    <row r="126" spans="1:16" s="21" customFormat="1" ht="15.75" x14ac:dyDescent="0.25">
      <c r="A126" s="60" t="s">
        <v>601</v>
      </c>
      <c r="B126" s="61" t="s">
        <v>365</v>
      </c>
      <c r="C126" s="61" t="s">
        <v>61</v>
      </c>
      <c r="D126" s="61" t="s">
        <v>63</v>
      </c>
      <c r="E126" s="61" t="s">
        <v>381</v>
      </c>
      <c r="F126" s="61"/>
      <c r="G126" s="61">
        <v>120</v>
      </c>
      <c r="H126" s="62">
        <f t="shared" si="37"/>
        <v>4428.8</v>
      </c>
      <c r="I126" s="62"/>
      <c r="J126" s="62">
        <f>J127</f>
        <v>4428.8</v>
      </c>
      <c r="K126" s="62">
        <f t="shared" si="38"/>
        <v>3747.3</v>
      </c>
      <c r="L126" s="62"/>
      <c r="M126" s="62">
        <f>M127</f>
        <v>3747.3</v>
      </c>
      <c r="N126" s="62">
        <f t="shared" si="27"/>
        <v>84.612084537572244</v>
      </c>
      <c r="O126" s="62"/>
      <c r="P126" s="62">
        <f t="shared" si="29"/>
        <v>84.612084537572244</v>
      </c>
    </row>
    <row r="127" spans="1:16" s="21" customFormat="1" ht="15.75" x14ac:dyDescent="0.25">
      <c r="A127" s="60" t="s">
        <v>347</v>
      </c>
      <c r="B127" s="61" t="s">
        <v>365</v>
      </c>
      <c r="C127" s="61" t="s">
        <v>61</v>
      </c>
      <c r="D127" s="61" t="s">
        <v>63</v>
      </c>
      <c r="E127" s="61" t="s">
        <v>381</v>
      </c>
      <c r="F127" s="61"/>
      <c r="G127" s="61">
        <v>121</v>
      </c>
      <c r="H127" s="62">
        <f t="shared" si="37"/>
        <v>4428.8</v>
      </c>
      <c r="I127" s="62"/>
      <c r="J127" s="62">
        <v>4428.8</v>
      </c>
      <c r="K127" s="62">
        <f t="shared" si="38"/>
        <v>3747.3</v>
      </c>
      <c r="L127" s="62"/>
      <c r="M127" s="62">
        <v>3747.3</v>
      </c>
      <c r="N127" s="62">
        <f t="shared" si="27"/>
        <v>84.612084537572244</v>
      </c>
      <c r="O127" s="62"/>
      <c r="P127" s="62">
        <f t="shared" si="29"/>
        <v>84.612084537572244</v>
      </c>
    </row>
    <row r="128" spans="1:16" s="21" customFormat="1" ht="15.75" x14ac:dyDescent="0.25">
      <c r="A128" s="60" t="s">
        <v>350</v>
      </c>
      <c r="B128" s="61" t="s">
        <v>365</v>
      </c>
      <c r="C128" s="61" t="s">
        <v>61</v>
      </c>
      <c r="D128" s="61" t="s">
        <v>63</v>
      </c>
      <c r="E128" s="61" t="s">
        <v>381</v>
      </c>
      <c r="F128" s="61"/>
      <c r="G128" s="61" t="s">
        <v>397</v>
      </c>
      <c r="H128" s="62">
        <f t="shared" si="37"/>
        <v>160</v>
      </c>
      <c r="I128" s="62"/>
      <c r="J128" s="62">
        <f>J129</f>
        <v>160</v>
      </c>
      <c r="K128" s="62">
        <f t="shared" si="38"/>
        <v>130.4</v>
      </c>
      <c r="L128" s="62"/>
      <c r="M128" s="62">
        <f>M129</f>
        <v>130.4</v>
      </c>
      <c r="N128" s="62">
        <f t="shared" si="27"/>
        <v>81.5</v>
      </c>
      <c r="O128" s="62"/>
      <c r="P128" s="62">
        <f t="shared" si="29"/>
        <v>81.5</v>
      </c>
    </row>
    <row r="129" spans="1:16" s="21" customFormat="1" ht="15.75" x14ac:dyDescent="0.25">
      <c r="A129" s="60" t="s">
        <v>350</v>
      </c>
      <c r="B129" s="61" t="s">
        <v>365</v>
      </c>
      <c r="C129" s="61" t="s">
        <v>61</v>
      </c>
      <c r="D129" s="61" t="s">
        <v>63</v>
      </c>
      <c r="E129" s="61" t="s">
        <v>381</v>
      </c>
      <c r="F129" s="61"/>
      <c r="G129" s="61" t="s">
        <v>392</v>
      </c>
      <c r="H129" s="62">
        <f t="shared" si="37"/>
        <v>160</v>
      </c>
      <c r="I129" s="62"/>
      <c r="J129" s="62">
        <v>160</v>
      </c>
      <c r="K129" s="62">
        <f t="shared" si="38"/>
        <v>130.4</v>
      </c>
      <c r="L129" s="62"/>
      <c r="M129" s="62">
        <v>130.4</v>
      </c>
      <c r="N129" s="62">
        <f t="shared" si="27"/>
        <v>81.5</v>
      </c>
      <c r="O129" s="62"/>
      <c r="P129" s="62">
        <f t="shared" si="29"/>
        <v>81.5</v>
      </c>
    </row>
    <row r="130" spans="1:16" s="59" customFormat="1" ht="31.5" x14ac:dyDescent="0.25">
      <c r="A130" s="57" t="s">
        <v>382</v>
      </c>
      <c r="B130" s="56" t="s">
        <v>365</v>
      </c>
      <c r="C130" s="56" t="s">
        <v>61</v>
      </c>
      <c r="D130" s="56" t="s">
        <v>63</v>
      </c>
      <c r="E130" s="56" t="s">
        <v>383</v>
      </c>
      <c r="F130" s="56"/>
      <c r="G130" s="56" t="s">
        <v>240</v>
      </c>
      <c r="H130" s="28">
        <f t="shared" si="37"/>
        <v>2501.7999999999997</v>
      </c>
      <c r="I130" s="28">
        <f>I131</f>
        <v>0</v>
      </c>
      <c r="J130" s="28">
        <f>J131+J134</f>
        <v>2501.7999999999997</v>
      </c>
      <c r="K130" s="28">
        <f t="shared" si="38"/>
        <v>1834.2</v>
      </c>
      <c r="L130" s="28">
        <f>L131</f>
        <v>0</v>
      </c>
      <c r="M130" s="28">
        <f>M131+M134</f>
        <v>1834.2</v>
      </c>
      <c r="N130" s="28">
        <f t="shared" si="27"/>
        <v>73.315213046606445</v>
      </c>
      <c r="O130" s="28"/>
      <c r="P130" s="28">
        <f t="shared" si="29"/>
        <v>73.315213046606445</v>
      </c>
    </row>
    <row r="131" spans="1:16" s="21" customFormat="1" ht="15.75" x14ac:dyDescent="0.25">
      <c r="A131" s="60" t="s">
        <v>346</v>
      </c>
      <c r="B131" s="61" t="s">
        <v>365</v>
      </c>
      <c r="C131" s="61" t="s">
        <v>61</v>
      </c>
      <c r="D131" s="61" t="s">
        <v>63</v>
      </c>
      <c r="E131" s="61" t="s">
        <v>383</v>
      </c>
      <c r="F131" s="61"/>
      <c r="G131" s="61">
        <v>120</v>
      </c>
      <c r="H131" s="62">
        <f t="shared" si="37"/>
        <v>2311.6</v>
      </c>
      <c r="I131" s="62"/>
      <c r="J131" s="62">
        <f>SUM(J132:J133)</f>
        <v>2311.6</v>
      </c>
      <c r="K131" s="62">
        <f t="shared" si="38"/>
        <v>1690.1000000000001</v>
      </c>
      <c r="L131" s="62"/>
      <c r="M131" s="62">
        <f>SUM(M132:M133)</f>
        <v>1690.1000000000001</v>
      </c>
      <c r="N131" s="62">
        <f t="shared" si="27"/>
        <v>73.113860529503384</v>
      </c>
      <c r="O131" s="62"/>
      <c r="P131" s="62">
        <f t="shared" si="29"/>
        <v>73.113860529503384</v>
      </c>
    </row>
    <row r="132" spans="1:16" s="21" customFormat="1" ht="15.75" x14ac:dyDescent="0.25">
      <c r="A132" s="60" t="s">
        <v>347</v>
      </c>
      <c r="B132" s="61" t="s">
        <v>365</v>
      </c>
      <c r="C132" s="61" t="s">
        <v>61</v>
      </c>
      <c r="D132" s="61" t="s">
        <v>63</v>
      </c>
      <c r="E132" s="61" t="s">
        <v>383</v>
      </c>
      <c r="F132" s="61"/>
      <c r="G132" s="61">
        <v>121</v>
      </c>
      <c r="H132" s="62">
        <f t="shared" si="37"/>
        <v>2131.6</v>
      </c>
      <c r="I132" s="62"/>
      <c r="J132" s="62">
        <v>2131.6</v>
      </c>
      <c r="K132" s="62">
        <f t="shared" si="38"/>
        <v>1524.9</v>
      </c>
      <c r="L132" s="62"/>
      <c r="M132" s="62">
        <v>1524.9</v>
      </c>
      <c r="N132" s="62">
        <f t="shared" si="27"/>
        <v>71.537811972227445</v>
      </c>
      <c r="O132" s="62"/>
      <c r="P132" s="62">
        <f t="shared" si="29"/>
        <v>71.537811972227445</v>
      </c>
    </row>
    <row r="133" spans="1:16" s="21" customFormat="1" ht="15.75" x14ac:dyDescent="0.25">
      <c r="A133" s="60" t="s">
        <v>348</v>
      </c>
      <c r="B133" s="61" t="s">
        <v>365</v>
      </c>
      <c r="C133" s="61" t="s">
        <v>61</v>
      </c>
      <c r="D133" s="61" t="s">
        <v>63</v>
      </c>
      <c r="E133" s="61" t="s">
        <v>383</v>
      </c>
      <c r="F133" s="61"/>
      <c r="G133" s="61" t="s">
        <v>705</v>
      </c>
      <c r="H133" s="62">
        <f t="shared" si="37"/>
        <v>180</v>
      </c>
      <c r="I133" s="62"/>
      <c r="J133" s="62">
        <v>180</v>
      </c>
      <c r="K133" s="62">
        <f t="shared" si="38"/>
        <v>165.2</v>
      </c>
      <c r="L133" s="62"/>
      <c r="M133" s="62">
        <v>165.2</v>
      </c>
      <c r="N133" s="62">
        <f t="shared" si="27"/>
        <v>91.777777777777771</v>
      </c>
      <c r="O133" s="62"/>
      <c r="P133" s="62">
        <f t="shared" si="29"/>
        <v>91.777777777777771</v>
      </c>
    </row>
    <row r="134" spans="1:16" s="21" customFormat="1" ht="15.75" x14ac:dyDescent="0.25">
      <c r="A134" s="60" t="s">
        <v>350</v>
      </c>
      <c r="B134" s="61" t="s">
        <v>365</v>
      </c>
      <c r="C134" s="61" t="s">
        <v>61</v>
      </c>
      <c r="D134" s="61" t="s">
        <v>63</v>
      </c>
      <c r="E134" s="61" t="s">
        <v>383</v>
      </c>
      <c r="F134" s="61"/>
      <c r="G134" s="61">
        <v>240</v>
      </c>
      <c r="H134" s="62">
        <f t="shared" si="37"/>
        <v>190.2</v>
      </c>
      <c r="I134" s="62"/>
      <c r="J134" s="62">
        <f>SUM(J136+J135)</f>
        <v>190.2</v>
      </c>
      <c r="K134" s="62">
        <f t="shared" si="38"/>
        <v>144.1</v>
      </c>
      <c r="L134" s="62"/>
      <c r="M134" s="62">
        <f>SUM(M136+M135)</f>
        <v>144.1</v>
      </c>
      <c r="N134" s="62">
        <f t="shared" si="27"/>
        <v>75.76235541535226</v>
      </c>
      <c r="O134" s="62"/>
      <c r="P134" s="62">
        <f t="shared" si="29"/>
        <v>75.76235541535226</v>
      </c>
    </row>
    <row r="135" spans="1:16" s="21" customFormat="1" ht="15.75" x14ac:dyDescent="0.25">
      <c r="A135" s="60" t="s">
        <v>363</v>
      </c>
      <c r="B135" s="61" t="s">
        <v>365</v>
      </c>
      <c r="C135" s="61" t="s">
        <v>61</v>
      </c>
      <c r="D135" s="61" t="s">
        <v>63</v>
      </c>
      <c r="E135" s="61" t="s">
        <v>383</v>
      </c>
      <c r="F135" s="61"/>
      <c r="G135" s="61" t="s">
        <v>649</v>
      </c>
      <c r="H135" s="62">
        <f t="shared" si="37"/>
        <v>87.4</v>
      </c>
      <c r="I135" s="62"/>
      <c r="J135" s="62">
        <v>87.4</v>
      </c>
      <c r="K135" s="62">
        <f t="shared" si="38"/>
        <v>52.3</v>
      </c>
      <c r="L135" s="62"/>
      <c r="M135" s="62">
        <v>52.3</v>
      </c>
      <c r="N135" s="62">
        <f t="shared" si="27"/>
        <v>59.839816933638438</v>
      </c>
      <c r="O135" s="62"/>
      <c r="P135" s="62">
        <f t="shared" si="29"/>
        <v>59.839816933638438</v>
      </c>
    </row>
    <row r="136" spans="1:16" s="21" customFormat="1" ht="15.75" x14ac:dyDescent="0.25">
      <c r="A136" s="60" t="s">
        <v>350</v>
      </c>
      <c r="B136" s="61" t="s">
        <v>365</v>
      </c>
      <c r="C136" s="61" t="s">
        <v>61</v>
      </c>
      <c r="D136" s="61" t="s">
        <v>63</v>
      </c>
      <c r="E136" s="61" t="s">
        <v>383</v>
      </c>
      <c r="F136" s="61"/>
      <c r="G136" s="61">
        <v>244</v>
      </c>
      <c r="H136" s="62">
        <f t="shared" si="37"/>
        <v>102.8</v>
      </c>
      <c r="I136" s="62"/>
      <c r="J136" s="62">
        <v>102.8</v>
      </c>
      <c r="K136" s="62">
        <f t="shared" si="38"/>
        <v>91.8</v>
      </c>
      <c r="L136" s="62"/>
      <c r="M136" s="62">
        <v>91.8</v>
      </c>
      <c r="N136" s="62">
        <f t="shared" si="27"/>
        <v>89.299610894941637</v>
      </c>
      <c r="O136" s="62"/>
      <c r="P136" s="62">
        <f t="shared" si="29"/>
        <v>89.299610894941637</v>
      </c>
    </row>
    <row r="137" spans="1:16" s="59" customFormat="1" ht="31.5" x14ac:dyDescent="0.25">
      <c r="A137" s="57" t="s">
        <v>393</v>
      </c>
      <c r="B137" s="56" t="s">
        <v>365</v>
      </c>
      <c r="C137" s="56" t="s">
        <v>61</v>
      </c>
      <c r="D137" s="56" t="s">
        <v>91</v>
      </c>
      <c r="E137" s="56"/>
      <c r="F137" s="56"/>
      <c r="G137" s="56"/>
      <c r="H137" s="28">
        <f t="shared" si="35"/>
        <v>16687.3</v>
      </c>
      <c r="I137" s="28">
        <f>I138+I141+I152</f>
        <v>16687.3</v>
      </c>
      <c r="J137" s="28">
        <f>J138+J141+J152</f>
        <v>0</v>
      </c>
      <c r="K137" s="28">
        <f t="shared" ref="K137:K141" si="39">L137+M137</f>
        <v>9141.8000000000011</v>
      </c>
      <c r="L137" s="28">
        <f>L138+L141+L152</f>
        <v>9141.8000000000011</v>
      </c>
      <c r="M137" s="28">
        <f>M138+M141+M152</f>
        <v>0</v>
      </c>
      <c r="N137" s="28">
        <f t="shared" si="27"/>
        <v>54.782978672403573</v>
      </c>
      <c r="O137" s="28">
        <f t="shared" si="28"/>
        <v>54.782978672403573</v>
      </c>
      <c r="P137" s="28"/>
    </row>
    <row r="138" spans="1:16" s="21" customFormat="1" ht="15.75" x14ac:dyDescent="0.25">
      <c r="A138" s="60" t="s">
        <v>394</v>
      </c>
      <c r="B138" s="56" t="s">
        <v>365</v>
      </c>
      <c r="C138" s="56" t="s">
        <v>61</v>
      </c>
      <c r="D138" s="56" t="s">
        <v>91</v>
      </c>
      <c r="E138" s="56" t="s">
        <v>395</v>
      </c>
      <c r="F138" s="56"/>
      <c r="G138" s="56"/>
      <c r="H138" s="28">
        <f t="shared" si="35"/>
        <v>775</v>
      </c>
      <c r="I138" s="28">
        <f>I139</f>
        <v>775</v>
      </c>
      <c r="J138" s="28"/>
      <c r="K138" s="28">
        <f t="shared" si="39"/>
        <v>498.3</v>
      </c>
      <c r="L138" s="28">
        <f>L139</f>
        <v>498.3</v>
      </c>
      <c r="M138" s="28"/>
      <c r="N138" s="28">
        <f t="shared" si="27"/>
        <v>64.296774193548387</v>
      </c>
      <c r="O138" s="28">
        <f t="shared" si="28"/>
        <v>64.296774193548387</v>
      </c>
      <c r="P138" s="28"/>
    </row>
    <row r="139" spans="1:16" s="21" customFormat="1" ht="15.75" x14ac:dyDescent="0.25">
      <c r="A139" s="60" t="s">
        <v>389</v>
      </c>
      <c r="B139" s="61" t="s">
        <v>365</v>
      </c>
      <c r="C139" s="61" t="s">
        <v>61</v>
      </c>
      <c r="D139" s="61" t="s">
        <v>91</v>
      </c>
      <c r="E139" s="61" t="s">
        <v>395</v>
      </c>
      <c r="F139" s="61"/>
      <c r="G139" s="61">
        <v>240</v>
      </c>
      <c r="H139" s="62">
        <f t="shared" si="35"/>
        <v>775</v>
      </c>
      <c r="I139" s="62">
        <f>I140</f>
        <v>775</v>
      </c>
      <c r="J139" s="62"/>
      <c r="K139" s="62">
        <f t="shared" si="39"/>
        <v>498.3</v>
      </c>
      <c r="L139" s="62">
        <f>L140</f>
        <v>498.3</v>
      </c>
      <c r="M139" s="62"/>
      <c r="N139" s="62">
        <f t="shared" ref="N139:N202" si="40">K139*100/H139</f>
        <v>64.296774193548387</v>
      </c>
      <c r="O139" s="62">
        <f t="shared" ref="O139:O194" si="41">L139*100/I139</f>
        <v>64.296774193548387</v>
      </c>
      <c r="P139" s="62"/>
    </row>
    <row r="140" spans="1:16" s="21" customFormat="1" ht="15.75" x14ac:dyDescent="0.25">
      <c r="A140" s="60" t="s">
        <v>390</v>
      </c>
      <c r="B140" s="61" t="s">
        <v>365</v>
      </c>
      <c r="C140" s="61" t="s">
        <v>61</v>
      </c>
      <c r="D140" s="61" t="s">
        <v>91</v>
      </c>
      <c r="E140" s="61" t="s">
        <v>395</v>
      </c>
      <c r="F140" s="61"/>
      <c r="G140" s="61">
        <v>244</v>
      </c>
      <c r="H140" s="62">
        <f t="shared" si="35"/>
        <v>775</v>
      </c>
      <c r="I140" s="62">
        <v>775</v>
      </c>
      <c r="J140" s="62"/>
      <c r="K140" s="62">
        <f t="shared" si="39"/>
        <v>498.3</v>
      </c>
      <c r="L140" s="62">
        <v>498.3</v>
      </c>
      <c r="M140" s="62"/>
      <c r="N140" s="62">
        <f t="shared" si="40"/>
        <v>64.296774193548387</v>
      </c>
      <c r="O140" s="62">
        <f t="shared" si="41"/>
        <v>64.296774193548387</v>
      </c>
      <c r="P140" s="62"/>
    </row>
    <row r="141" spans="1:16" s="21" customFormat="1" ht="15.75" x14ac:dyDescent="0.25">
      <c r="A141" s="57" t="s">
        <v>399</v>
      </c>
      <c r="B141" s="56" t="s">
        <v>365</v>
      </c>
      <c r="C141" s="56" t="s">
        <v>61</v>
      </c>
      <c r="D141" s="56" t="s">
        <v>91</v>
      </c>
      <c r="E141" s="56" t="s">
        <v>642</v>
      </c>
      <c r="F141" s="56"/>
      <c r="G141" s="61"/>
      <c r="H141" s="28">
        <f t="shared" ref="H141:H149" si="42">I141+J141</f>
        <v>11012.3</v>
      </c>
      <c r="I141" s="28">
        <f>I142+I145+I147+I150</f>
        <v>11012.3</v>
      </c>
      <c r="J141" s="62"/>
      <c r="K141" s="28">
        <f t="shared" si="39"/>
        <v>7390.2000000000007</v>
      </c>
      <c r="L141" s="28">
        <f>L142+L145+L147+L150</f>
        <v>7390.2000000000007</v>
      </c>
      <c r="M141" s="62"/>
      <c r="N141" s="28">
        <f t="shared" si="40"/>
        <v>67.108596750905818</v>
      </c>
      <c r="O141" s="28">
        <f t="shared" si="41"/>
        <v>67.108596750905818</v>
      </c>
      <c r="P141" s="28"/>
    </row>
    <row r="142" spans="1:16" s="21" customFormat="1" ht="15.75" x14ac:dyDescent="0.25">
      <c r="A142" s="60" t="s">
        <v>601</v>
      </c>
      <c r="B142" s="61" t="s">
        <v>365</v>
      </c>
      <c r="C142" s="61" t="s">
        <v>61</v>
      </c>
      <c r="D142" s="61" t="s">
        <v>91</v>
      </c>
      <c r="E142" s="61">
        <v>3029900</v>
      </c>
      <c r="F142" s="64"/>
      <c r="G142" s="61" t="s">
        <v>592</v>
      </c>
      <c r="H142" s="62">
        <f t="shared" ref="H142:M142" si="43">H143+H144</f>
        <v>2136.6999999999998</v>
      </c>
      <c r="I142" s="62">
        <f t="shared" si="43"/>
        <v>2136.6999999999998</v>
      </c>
      <c r="J142" s="62">
        <f t="shared" si="43"/>
        <v>0</v>
      </c>
      <c r="K142" s="62">
        <f t="shared" si="43"/>
        <v>478.1</v>
      </c>
      <c r="L142" s="62">
        <f t="shared" si="43"/>
        <v>478.1</v>
      </c>
      <c r="M142" s="62">
        <f t="shared" si="43"/>
        <v>0</v>
      </c>
      <c r="N142" s="62">
        <f t="shared" si="40"/>
        <v>22.375625965273553</v>
      </c>
      <c r="O142" s="62">
        <f t="shared" si="41"/>
        <v>22.375625965273553</v>
      </c>
      <c r="P142" s="62"/>
    </row>
    <row r="143" spans="1:16" s="21" customFormat="1" ht="15.75" x14ac:dyDescent="0.25">
      <c r="A143" s="60" t="s">
        <v>347</v>
      </c>
      <c r="B143" s="61" t="s">
        <v>365</v>
      </c>
      <c r="C143" s="61" t="s">
        <v>61</v>
      </c>
      <c r="D143" s="61" t="s">
        <v>91</v>
      </c>
      <c r="E143" s="61">
        <v>3029900</v>
      </c>
      <c r="F143" s="64"/>
      <c r="G143" s="61" t="s">
        <v>593</v>
      </c>
      <c r="H143" s="62">
        <f>SUM(I143:J143)</f>
        <v>2090.1</v>
      </c>
      <c r="I143" s="62">
        <v>2090.1</v>
      </c>
      <c r="J143" s="62"/>
      <c r="K143" s="62">
        <f>SUM(L143:M143)</f>
        <v>478.1</v>
      </c>
      <c r="L143" s="62">
        <v>478.1</v>
      </c>
      <c r="M143" s="62"/>
      <c r="N143" s="62">
        <f t="shared" si="40"/>
        <v>22.874503612267358</v>
      </c>
      <c r="O143" s="62">
        <f t="shared" si="41"/>
        <v>22.874503612267358</v>
      </c>
      <c r="P143" s="62"/>
    </row>
    <row r="144" spans="1:16" s="21" customFormat="1" ht="15.75" x14ac:dyDescent="0.25">
      <c r="A144" s="60" t="s">
        <v>348</v>
      </c>
      <c r="B144" s="61" t="s">
        <v>365</v>
      </c>
      <c r="C144" s="61" t="s">
        <v>61</v>
      </c>
      <c r="D144" s="61" t="s">
        <v>91</v>
      </c>
      <c r="E144" s="61">
        <v>3029900</v>
      </c>
      <c r="F144" s="64"/>
      <c r="G144" s="61" t="s">
        <v>594</v>
      </c>
      <c r="H144" s="62">
        <f>SUM(I144:J144)</f>
        <v>46.6</v>
      </c>
      <c r="I144" s="62">
        <v>46.6</v>
      </c>
      <c r="J144" s="62"/>
      <c r="K144" s="62">
        <f>SUM(L144:M144)</f>
        <v>0</v>
      </c>
      <c r="L144" s="62"/>
      <c r="M144" s="62"/>
      <c r="N144" s="62">
        <f t="shared" si="40"/>
        <v>0</v>
      </c>
      <c r="O144" s="62">
        <f t="shared" si="41"/>
        <v>0</v>
      </c>
      <c r="P144" s="62"/>
    </row>
    <row r="145" spans="1:16" s="21" customFormat="1" ht="15.75" x14ac:dyDescent="0.25">
      <c r="A145" s="60" t="s">
        <v>389</v>
      </c>
      <c r="B145" s="61" t="s">
        <v>365</v>
      </c>
      <c r="C145" s="61" t="s">
        <v>61</v>
      </c>
      <c r="D145" s="61" t="s">
        <v>91</v>
      </c>
      <c r="E145" s="61">
        <v>3029900</v>
      </c>
      <c r="F145" s="64"/>
      <c r="G145" s="61">
        <v>240</v>
      </c>
      <c r="H145" s="62">
        <f t="shared" ref="H145:M145" si="44">H146</f>
        <v>363.2</v>
      </c>
      <c r="I145" s="62">
        <f t="shared" si="44"/>
        <v>363.2</v>
      </c>
      <c r="J145" s="62">
        <f t="shared" si="44"/>
        <v>0</v>
      </c>
      <c r="K145" s="62">
        <f t="shared" si="44"/>
        <v>31.2</v>
      </c>
      <c r="L145" s="62">
        <f t="shared" si="44"/>
        <v>31.2</v>
      </c>
      <c r="M145" s="62">
        <f t="shared" si="44"/>
        <v>0</v>
      </c>
      <c r="N145" s="62">
        <f t="shared" si="40"/>
        <v>8.5903083700440526</v>
      </c>
      <c r="O145" s="62">
        <f t="shared" si="41"/>
        <v>8.5903083700440526</v>
      </c>
      <c r="P145" s="62"/>
    </row>
    <row r="146" spans="1:16" s="21" customFormat="1" ht="15.75" x14ac:dyDescent="0.25">
      <c r="A146" s="60" t="s">
        <v>390</v>
      </c>
      <c r="B146" s="61" t="s">
        <v>365</v>
      </c>
      <c r="C146" s="61" t="s">
        <v>61</v>
      </c>
      <c r="D146" s="61" t="s">
        <v>91</v>
      </c>
      <c r="E146" s="61">
        <v>3029900</v>
      </c>
      <c r="F146" s="64"/>
      <c r="G146" s="61">
        <v>244</v>
      </c>
      <c r="H146" s="62">
        <f>SUM(I146:J146)</f>
        <v>363.2</v>
      </c>
      <c r="I146" s="62">
        <v>363.2</v>
      </c>
      <c r="J146" s="62"/>
      <c r="K146" s="62">
        <f>SUM(L146:M146)</f>
        <v>31.2</v>
      </c>
      <c r="L146" s="62">
        <v>31.2</v>
      </c>
      <c r="M146" s="62"/>
      <c r="N146" s="62">
        <f t="shared" si="40"/>
        <v>8.5903083700440526</v>
      </c>
      <c r="O146" s="62">
        <f t="shared" si="41"/>
        <v>8.5903083700440526</v>
      </c>
      <c r="P146" s="62"/>
    </row>
    <row r="147" spans="1:16" s="21" customFormat="1" ht="15.75" x14ac:dyDescent="0.25">
      <c r="A147" s="60" t="s">
        <v>403</v>
      </c>
      <c r="B147" s="61" t="s">
        <v>365</v>
      </c>
      <c r="C147" s="61" t="s">
        <v>61</v>
      </c>
      <c r="D147" s="61" t="s">
        <v>91</v>
      </c>
      <c r="E147" s="61" t="s">
        <v>642</v>
      </c>
      <c r="F147" s="61"/>
      <c r="G147" s="61">
        <v>610</v>
      </c>
      <c r="H147" s="62">
        <f t="shared" si="42"/>
        <v>8475.6</v>
      </c>
      <c r="I147" s="62">
        <f>I148+I149</f>
        <v>8475.6</v>
      </c>
      <c r="J147" s="62"/>
      <c r="K147" s="62">
        <f t="shared" ref="K147:K149" si="45">L147+M147</f>
        <v>6856.6</v>
      </c>
      <c r="L147" s="62">
        <f>L148+L149</f>
        <v>6856.6</v>
      </c>
      <c r="M147" s="62"/>
      <c r="N147" s="62">
        <f t="shared" si="40"/>
        <v>80.898107508612952</v>
      </c>
      <c r="O147" s="62">
        <f t="shared" si="41"/>
        <v>80.898107508612952</v>
      </c>
      <c r="P147" s="62"/>
    </row>
    <row r="148" spans="1:16" s="21" customFormat="1" ht="31.5" x14ac:dyDescent="0.25">
      <c r="A148" s="60" t="s">
        <v>404</v>
      </c>
      <c r="B148" s="61" t="s">
        <v>365</v>
      </c>
      <c r="C148" s="61" t="s">
        <v>61</v>
      </c>
      <c r="D148" s="61" t="s">
        <v>91</v>
      </c>
      <c r="E148" s="61">
        <v>3029900</v>
      </c>
      <c r="F148" s="61"/>
      <c r="G148" s="61">
        <v>611</v>
      </c>
      <c r="H148" s="62">
        <f t="shared" si="42"/>
        <v>7917.7</v>
      </c>
      <c r="I148" s="62">
        <v>7917.7</v>
      </c>
      <c r="J148" s="62"/>
      <c r="K148" s="62">
        <f t="shared" si="45"/>
        <v>6520.8</v>
      </c>
      <c r="L148" s="62">
        <v>6520.8</v>
      </c>
      <c r="M148" s="62"/>
      <c r="N148" s="62">
        <f t="shared" si="40"/>
        <v>82.357250211551332</v>
      </c>
      <c r="O148" s="62">
        <f t="shared" si="41"/>
        <v>82.357250211551332</v>
      </c>
      <c r="P148" s="62"/>
    </row>
    <row r="149" spans="1:16" s="21" customFormat="1" ht="15.75" x14ac:dyDescent="0.25">
      <c r="A149" s="60" t="s">
        <v>405</v>
      </c>
      <c r="B149" s="61" t="s">
        <v>365</v>
      </c>
      <c r="C149" s="61" t="s">
        <v>61</v>
      </c>
      <c r="D149" s="61" t="s">
        <v>91</v>
      </c>
      <c r="E149" s="61">
        <v>3029900</v>
      </c>
      <c r="F149" s="61"/>
      <c r="G149" s="61" t="s">
        <v>406</v>
      </c>
      <c r="H149" s="62">
        <f t="shared" si="42"/>
        <v>557.9</v>
      </c>
      <c r="I149" s="62">
        <v>557.9</v>
      </c>
      <c r="J149" s="62"/>
      <c r="K149" s="62">
        <f t="shared" si="45"/>
        <v>335.8</v>
      </c>
      <c r="L149" s="62">
        <v>335.8</v>
      </c>
      <c r="M149" s="62"/>
      <c r="N149" s="62">
        <f t="shared" si="40"/>
        <v>60.189998207564081</v>
      </c>
      <c r="O149" s="62">
        <f t="shared" si="41"/>
        <v>60.189998207564081</v>
      </c>
      <c r="P149" s="62"/>
    </row>
    <row r="150" spans="1:16" s="21" customFormat="1" ht="15.75" x14ac:dyDescent="0.25">
      <c r="A150" s="65" t="s">
        <v>353</v>
      </c>
      <c r="B150" s="61" t="s">
        <v>365</v>
      </c>
      <c r="C150" s="61" t="s">
        <v>61</v>
      </c>
      <c r="D150" s="61" t="s">
        <v>91</v>
      </c>
      <c r="E150" s="61">
        <v>3029900</v>
      </c>
      <c r="F150" s="64"/>
      <c r="G150" s="61" t="s">
        <v>706</v>
      </c>
      <c r="H150" s="62">
        <f>H151</f>
        <v>36.799999999999997</v>
      </c>
      <c r="I150" s="62">
        <f>I151</f>
        <v>36.799999999999997</v>
      </c>
      <c r="J150" s="62"/>
      <c r="K150" s="62">
        <f>K151</f>
        <v>24.3</v>
      </c>
      <c r="L150" s="62">
        <f>L151</f>
        <v>24.3</v>
      </c>
      <c r="M150" s="62"/>
      <c r="N150" s="62">
        <f t="shared" si="40"/>
        <v>66.032608695652172</v>
      </c>
      <c r="O150" s="62">
        <f t="shared" si="41"/>
        <v>66.032608695652172</v>
      </c>
      <c r="P150" s="62"/>
    </row>
    <row r="151" spans="1:16" s="21" customFormat="1" ht="15.75" x14ac:dyDescent="0.25">
      <c r="A151" s="65" t="s">
        <v>354</v>
      </c>
      <c r="B151" s="61" t="s">
        <v>365</v>
      </c>
      <c r="C151" s="61" t="s">
        <v>61</v>
      </c>
      <c r="D151" s="61" t="s">
        <v>91</v>
      </c>
      <c r="E151" s="61">
        <v>3029900</v>
      </c>
      <c r="F151" s="64"/>
      <c r="G151" s="61" t="s">
        <v>707</v>
      </c>
      <c r="H151" s="62">
        <f>SUM(I151:J151)</f>
        <v>36.799999999999997</v>
      </c>
      <c r="I151" s="62">
        <v>36.799999999999997</v>
      </c>
      <c r="J151" s="62"/>
      <c r="K151" s="62">
        <f>SUM(L151:M151)</f>
        <v>24.3</v>
      </c>
      <c r="L151" s="62">
        <v>24.3</v>
      </c>
      <c r="M151" s="62"/>
      <c r="N151" s="62">
        <f t="shared" si="40"/>
        <v>66.032608695652172</v>
      </c>
      <c r="O151" s="62">
        <f t="shared" si="41"/>
        <v>66.032608695652172</v>
      </c>
      <c r="P151" s="62"/>
    </row>
    <row r="152" spans="1:16" s="21" customFormat="1" ht="15.75" x14ac:dyDescent="0.25">
      <c r="A152" s="57" t="s">
        <v>385</v>
      </c>
      <c r="B152" s="56" t="s">
        <v>365</v>
      </c>
      <c r="C152" s="56" t="s">
        <v>61</v>
      </c>
      <c r="D152" s="56" t="s">
        <v>91</v>
      </c>
      <c r="E152" s="56" t="s">
        <v>386</v>
      </c>
      <c r="F152" s="56"/>
      <c r="G152" s="56"/>
      <c r="H152" s="28">
        <f t="shared" si="35"/>
        <v>4900</v>
      </c>
      <c r="I152" s="28">
        <f>I153+I156</f>
        <v>4900</v>
      </c>
      <c r="J152" s="62"/>
      <c r="K152" s="28">
        <f t="shared" ref="K152" si="46">L152+M152</f>
        <v>1253.3</v>
      </c>
      <c r="L152" s="28">
        <f>L153+L156</f>
        <v>1253.3</v>
      </c>
      <c r="M152" s="62"/>
      <c r="N152" s="28">
        <f t="shared" si="40"/>
        <v>25.577551020408162</v>
      </c>
      <c r="O152" s="28">
        <f t="shared" si="41"/>
        <v>25.577551020408162</v>
      </c>
      <c r="P152" s="28"/>
    </row>
    <row r="153" spans="1:16" s="59" customFormat="1" ht="31.5" x14ac:dyDescent="0.25">
      <c r="A153" s="57" t="s">
        <v>834</v>
      </c>
      <c r="B153" s="56" t="s">
        <v>365</v>
      </c>
      <c r="C153" s="56" t="s">
        <v>61</v>
      </c>
      <c r="D153" s="56" t="s">
        <v>91</v>
      </c>
      <c r="E153" s="56" t="s">
        <v>396</v>
      </c>
      <c r="F153" s="56"/>
      <c r="G153" s="56"/>
      <c r="H153" s="28">
        <f>H154</f>
        <v>100</v>
      </c>
      <c r="I153" s="28">
        <f>I154</f>
        <v>100</v>
      </c>
      <c r="J153" s="28"/>
      <c r="K153" s="28">
        <f>K154</f>
        <v>98.7</v>
      </c>
      <c r="L153" s="28">
        <f>L154</f>
        <v>98.7</v>
      </c>
      <c r="M153" s="28"/>
      <c r="N153" s="28">
        <f t="shared" si="40"/>
        <v>98.7</v>
      </c>
      <c r="O153" s="28">
        <f t="shared" si="41"/>
        <v>98.7</v>
      </c>
      <c r="P153" s="28"/>
    </row>
    <row r="154" spans="1:16" s="21" customFormat="1" ht="15.75" x14ac:dyDescent="0.25">
      <c r="A154" s="60" t="s">
        <v>389</v>
      </c>
      <c r="B154" s="61" t="s">
        <v>365</v>
      </c>
      <c r="C154" s="61" t="s">
        <v>61</v>
      </c>
      <c r="D154" s="61" t="s">
        <v>91</v>
      </c>
      <c r="E154" s="61" t="s">
        <v>396</v>
      </c>
      <c r="F154" s="61"/>
      <c r="G154" s="61" t="s">
        <v>397</v>
      </c>
      <c r="H154" s="62">
        <f t="shared" si="35"/>
        <v>100</v>
      </c>
      <c r="I154" s="62">
        <f>I155</f>
        <v>100</v>
      </c>
      <c r="J154" s="62"/>
      <c r="K154" s="62">
        <f t="shared" ref="K154:K164" si="47">L154+M154</f>
        <v>98.7</v>
      </c>
      <c r="L154" s="62">
        <f>L155</f>
        <v>98.7</v>
      </c>
      <c r="M154" s="62"/>
      <c r="N154" s="62">
        <f t="shared" si="40"/>
        <v>98.7</v>
      </c>
      <c r="O154" s="62">
        <f t="shared" si="41"/>
        <v>98.7</v>
      </c>
      <c r="P154" s="62"/>
    </row>
    <row r="155" spans="1:16" s="21" customFormat="1" ht="15.75" x14ac:dyDescent="0.25">
      <c r="A155" s="60" t="s">
        <v>390</v>
      </c>
      <c r="B155" s="61" t="s">
        <v>365</v>
      </c>
      <c r="C155" s="61" t="s">
        <v>61</v>
      </c>
      <c r="D155" s="61" t="s">
        <v>91</v>
      </c>
      <c r="E155" s="61" t="s">
        <v>396</v>
      </c>
      <c r="F155" s="61"/>
      <c r="G155" s="61" t="s">
        <v>392</v>
      </c>
      <c r="H155" s="62">
        <f t="shared" si="35"/>
        <v>100</v>
      </c>
      <c r="I155" s="62">
        <v>100</v>
      </c>
      <c r="J155" s="62"/>
      <c r="K155" s="62">
        <f t="shared" si="47"/>
        <v>98.7</v>
      </c>
      <c r="L155" s="62">
        <v>98.7</v>
      </c>
      <c r="M155" s="62"/>
      <c r="N155" s="62">
        <f t="shared" si="40"/>
        <v>98.7</v>
      </c>
      <c r="O155" s="62">
        <f t="shared" si="41"/>
        <v>98.7</v>
      </c>
      <c r="P155" s="62"/>
    </row>
    <row r="156" spans="1:16" s="59" customFormat="1" ht="31.5" x14ac:dyDescent="0.25">
      <c r="A156" s="57" t="s">
        <v>835</v>
      </c>
      <c r="B156" s="56" t="s">
        <v>365</v>
      </c>
      <c r="C156" s="56" t="s">
        <v>61</v>
      </c>
      <c r="D156" s="56" t="s">
        <v>91</v>
      </c>
      <c r="E156" s="56" t="s">
        <v>398</v>
      </c>
      <c r="F156" s="56"/>
      <c r="G156" s="56"/>
      <c r="H156" s="28">
        <f t="shared" si="35"/>
        <v>4800</v>
      </c>
      <c r="I156" s="28">
        <f>I157</f>
        <v>4800</v>
      </c>
      <c r="J156" s="28"/>
      <c r="K156" s="28">
        <f t="shared" si="47"/>
        <v>1154.5999999999999</v>
      </c>
      <c r="L156" s="28">
        <f>L157</f>
        <v>1154.5999999999999</v>
      </c>
      <c r="M156" s="28"/>
      <c r="N156" s="28">
        <f t="shared" si="40"/>
        <v>24.054166666666664</v>
      </c>
      <c r="O156" s="28">
        <f t="shared" si="41"/>
        <v>24.054166666666664</v>
      </c>
      <c r="P156" s="28"/>
    </row>
    <row r="157" spans="1:16" s="21" customFormat="1" ht="15.75" x14ac:dyDescent="0.25">
      <c r="A157" s="60" t="s">
        <v>389</v>
      </c>
      <c r="B157" s="61" t="s">
        <v>365</v>
      </c>
      <c r="C157" s="61" t="s">
        <v>61</v>
      </c>
      <c r="D157" s="61" t="s">
        <v>91</v>
      </c>
      <c r="E157" s="61" t="s">
        <v>398</v>
      </c>
      <c r="F157" s="61"/>
      <c r="G157" s="61" t="s">
        <v>397</v>
      </c>
      <c r="H157" s="62">
        <f t="shared" si="35"/>
        <v>4800</v>
      </c>
      <c r="I157" s="62">
        <f>I158+I159</f>
        <v>4800</v>
      </c>
      <c r="J157" s="62"/>
      <c r="K157" s="62">
        <f t="shared" si="47"/>
        <v>1154.5999999999999</v>
      </c>
      <c r="L157" s="62">
        <f>L158+L159</f>
        <v>1154.5999999999999</v>
      </c>
      <c r="M157" s="62"/>
      <c r="N157" s="62">
        <f t="shared" si="40"/>
        <v>24.054166666666664</v>
      </c>
      <c r="O157" s="62">
        <f t="shared" si="41"/>
        <v>24.054166666666664</v>
      </c>
      <c r="P157" s="62"/>
    </row>
    <row r="158" spans="1:16" s="21" customFormat="1" ht="15.75" x14ac:dyDescent="0.25">
      <c r="A158" s="60" t="s">
        <v>363</v>
      </c>
      <c r="B158" s="61" t="s">
        <v>365</v>
      </c>
      <c r="C158" s="61" t="s">
        <v>61</v>
      </c>
      <c r="D158" s="61" t="s">
        <v>91</v>
      </c>
      <c r="E158" s="61" t="s">
        <v>398</v>
      </c>
      <c r="F158" s="61"/>
      <c r="G158" s="61" t="s">
        <v>649</v>
      </c>
      <c r="H158" s="62">
        <f t="shared" si="35"/>
        <v>4.5999999999999996</v>
      </c>
      <c r="I158" s="62">
        <v>4.5999999999999996</v>
      </c>
      <c r="J158" s="62"/>
      <c r="K158" s="62">
        <f t="shared" si="47"/>
        <v>4.5</v>
      </c>
      <c r="L158" s="62">
        <v>4.5</v>
      </c>
      <c r="M158" s="62"/>
      <c r="N158" s="62">
        <f t="shared" si="40"/>
        <v>97.826086956521749</v>
      </c>
      <c r="O158" s="62">
        <f t="shared" si="41"/>
        <v>97.826086956521749</v>
      </c>
      <c r="P158" s="62"/>
    </row>
    <row r="159" spans="1:16" s="21" customFormat="1" ht="15.75" x14ac:dyDescent="0.25">
      <c r="A159" s="60" t="s">
        <v>390</v>
      </c>
      <c r="B159" s="61" t="s">
        <v>365</v>
      </c>
      <c r="C159" s="61" t="s">
        <v>61</v>
      </c>
      <c r="D159" s="61" t="s">
        <v>91</v>
      </c>
      <c r="E159" s="61" t="s">
        <v>398</v>
      </c>
      <c r="F159" s="61"/>
      <c r="G159" s="61" t="s">
        <v>392</v>
      </c>
      <c r="H159" s="62">
        <f t="shared" si="35"/>
        <v>4795.3999999999996</v>
      </c>
      <c r="I159" s="62">
        <v>4795.3999999999996</v>
      </c>
      <c r="J159" s="62"/>
      <c r="K159" s="62">
        <f t="shared" si="47"/>
        <v>1150.0999999999999</v>
      </c>
      <c r="L159" s="62">
        <v>1150.0999999999999</v>
      </c>
      <c r="M159" s="62"/>
      <c r="N159" s="62">
        <f t="shared" si="40"/>
        <v>23.983400759060764</v>
      </c>
      <c r="O159" s="62">
        <f t="shared" si="41"/>
        <v>23.983400759060764</v>
      </c>
      <c r="P159" s="62"/>
    </row>
    <row r="160" spans="1:16" s="59" customFormat="1" ht="15.75" hidden="1" x14ac:dyDescent="0.25">
      <c r="A160" s="57" t="s">
        <v>399</v>
      </c>
      <c r="B160" s="56" t="s">
        <v>365</v>
      </c>
      <c r="C160" s="56" t="s">
        <v>61</v>
      </c>
      <c r="D160" s="56" t="s">
        <v>91</v>
      </c>
      <c r="E160" s="56">
        <v>3020000</v>
      </c>
      <c r="F160" s="56"/>
      <c r="G160" s="56"/>
      <c r="H160" s="28">
        <f t="shared" si="35"/>
        <v>0</v>
      </c>
      <c r="I160" s="28">
        <f>I161</f>
        <v>0</v>
      </c>
      <c r="J160" s="28"/>
      <c r="K160" s="28">
        <f t="shared" si="47"/>
        <v>0</v>
      </c>
      <c r="L160" s="28">
        <f>L161</f>
        <v>0</v>
      </c>
      <c r="M160" s="28"/>
      <c r="N160" s="28" t="e">
        <f t="shared" si="40"/>
        <v>#DIV/0!</v>
      </c>
      <c r="O160" s="28" t="e">
        <f t="shared" si="41"/>
        <v>#DIV/0!</v>
      </c>
      <c r="P160" s="28" t="e">
        <f t="shared" ref="P160:P202" si="48">M160*100/J160</f>
        <v>#DIV/0!</v>
      </c>
    </row>
    <row r="161" spans="1:16" s="21" customFormat="1" ht="15.75" hidden="1" x14ac:dyDescent="0.25">
      <c r="A161" s="60" t="s">
        <v>400</v>
      </c>
      <c r="B161" s="61" t="s">
        <v>365</v>
      </c>
      <c r="C161" s="61" t="s">
        <v>61</v>
      </c>
      <c r="D161" s="61" t="s">
        <v>91</v>
      </c>
      <c r="E161" s="61">
        <v>3029900</v>
      </c>
      <c r="F161" s="61"/>
      <c r="G161" s="61"/>
      <c r="H161" s="62">
        <f t="shared" si="35"/>
        <v>0</v>
      </c>
      <c r="I161" s="62">
        <f>I162</f>
        <v>0</v>
      </c>
      <c r="J161" s="62"/>
      <c r="K161" s="62">
        <f t="shared" si="47"/>
        <v>0</v>
      </c>
      <c r="L161" s="62">
        <f>L162</f>
        <v>0</v>
      </c>
      <c r="M161" s="62"/>
      <c r="N161" s="28" t="e">
        <f t="shared" si="40"/>
        <v>#DIV/0!</v>
      </c>
      <c r="O161" s="28" t="e">
        <f t="shared" si="41"/>
        <v>#DIV/0!</v>
      </c>
      <c r="P161" s="28" t="e">
        <f t="shared" si="48"/>
        <v>#DIV/0!</v>
      </c>
    </row>
    <row r="162" spans="1:16" s="21" customFormat="1" ht="15.75" hidden="1" x14ac:dyDescent="0.25">
      <c r="A162" s="60" t="s">
        <v>401</v>
      </c>
      <c r="B162" s="61" t="s">
        <v>365</v>
      </c>
      <c r="C162" s="61" t="s">
        <v>61</v>
      </c>
      <c r="D162" s="61" t="s">
        <v>91</v>
      </c>
      <c r="E162" s="61">
        <v>3029900</v>
      </c>
      <c r="F162" s="61"/>
      <c r="G162" s="61">
        <v>600</v>
      </c>
      <c r="H162" s="62">
        <f t="shared" si="35"/>
        <v>0</v>
      </c>
      <c r="I162" s="62">
        <f>I163</f>
        <v>0</v>
      </c>
      <c r="J162" s="62"/>
      <c r="K162" s="62">
        <f t="shared" si="47"/>
        <v>0</v>
      </c>
      <c r="L162" s="62">
        <f>L163</f>
        <v>0</v>
      </c>
      <c r="M162" s="62"/>
      <c r="N162" s="28" t="e">
        <f t="shared" si="40"/>
        <v>#DIV/0!</v>
      </c>
      <c r="O162" s="28" t="e">
        <f t="shared" si="41"/>
        <v>#DIV/0!</v>
      </c>
      <c r="P162" s="28" t="e">
        <f t="shared" si="48"/>
        <v>#DIV/0!</v>
      </c>
    </row>
    <row r="163" spans="1:16" s="21" customFormat="1" ht="15.75" hidden="1" x14ac:dyDescent="0.25">
      <c r="A163" s="60" t="s">
        <v>403</v>
      </c>
      <c r="B163" s="61" t="s">
        <v>365</v>
      </c>
      <c r="C163" s="61" t="s">
        <v>61</v>
      </c>
      <c r="D163" s="61" t="s">
        <v>91</v>
      </c>
      <c r="E163" s="61">
        <v>3029900</v>
      </c>
      <c r="F163" s="61"/>
      <c r="G163" s="61">
        <v>610</v>
      </c>
      <c r="H163" s="62">
        <f t="shared" si="35"/>
        <v>0</v>
      </c>
      <c r="I163" s="62">
        <f>I164</f>
        <v>0</v>
      </c>
      <c r="J163" s="62"/>
      <c r="K163" s="62">
        <f t="shared" si="47"/>
        <v>0</v>
      </c>
      <c r="L163" s="62">
        <f>L164</f>
        <v>0</v>
      </c>
      <c r="M163" s="62"/>
      <c r="N163" s="28" t="e">
        <f t="shared" si="40"/>
        <v>#DIV/0!</v>
      </c>
      <c r="O163" s="28" t="e">
        <f t="shared" si="41"/>
        <v>#DIV/0!</v>
      </c>
      <c r="P163" s="28" t="e">
        <f t="shared" si="48"/>
        <v>#DIV/0!</v>
      </c>
    </row>
    <row r="164" spans="1:16" s="21" customFormat="1" ht="15.75" hidden="1" x14ac:dyDescent="0.25">
      <c r="A164" s="60" t="s">
        <v>405</v>
      </c>
      <c r="B164" s="61" t="s">
        <v>365</v>
      </c>
      <c r="C164" s="61" t="s">
        <v>61</v>
      </c>
      <c r="D164" s="61" t="s">
        <v>91</v>
      </c>
      <c r="E164" s="61">
        <v>3029900</v>
      </c>
      <c r="F164" s="61"/>
      <c r="G164" s="61" t="s">
        <v>406</v>
      </c>
      <c r="H164" s="62">
        <f t="shared" si="35"/>
        <v>0</v>
      </c>
      <c r="I164" s="62"/>
      <c r="J164" s="62"/>
      <c r="K164" s="62">
        <f t="shared" si="47"/>
        <v>0</v>
      </c>
      <c r="L164" s="62"/>
      <c r="M164" s="62"/>
      <c r="N164" s="28" t="e">
        <f t="shared" si="40"/>
        <v>#DIV/0!</v>
      </c>
      <c r="O164" s="28" t="e">
        <f t="shared" si="41"/>
        <v>#DIV/0!</v>
      </c>
      <c r="P164" s="28" t="e">
        <f t="shared" si="48"/>
        <v>#DIV/0!</v>
      </c>
    </row>
    <row r="165" spans="1:16" s="59" customFormat="1" ht="15.75" x14ac:dyDescent="0.25">
      <c r="A165" s="52" t="s">
        <v>92</v>
      </c>
      <c r="B165" s="56" t="s">
        <v>365</v>
      </c>
      <c r="C165" s="56" t="s">
        <v>61</v>
      </c>
      <c r="D165" s="56" t="s">
        <v>93</v>
      </c>
      <c r="E165" s="56"/>
      <c r="F165" s="56"/>
      <c r="G165" s="56"/>
      <c r="H165" s="28">
        <f>H166+H169</f>
        <v>100</v>
      </c>
      <c r="I165" s="28">
        <f t="shared" ref="I165:J165" si="49">I166+I169</f>
        <v>10</v>
      </c>
      <c r="J165" s="28">
        <f t="shared" si="49"/>
        <v>90</v>
      </c>
      <c r="K165" s="28">
        <f>K166+K169</f>
        <v>0</v>
      </c>
      <c r="L165" s="28">
        <f t="shared" ref="L165:M165" si="50">L166+L169</f>
        <v>0</v>
      </c>
      <c r="M165" s="28">
        <f t="shared" si="50"/>
        <v>0</v>
      </c>
      <c r="N165" s="28">
        <f t="shared" si="40"/>
        <v>0</v>
      </c>
      <c r="O165" s="28">
        <f t="shared" si="41"/>
        <v>0</v>
      </c>
      <c r="P165" s="28">
        <f t="shared" si="48"/>
        <v>0</v>
      </c>
    </row>
    <row r="166" spans="1:16" s="59" customFormat="1" ht="31.5" x14ac:dyDescent="0.25">
      <c r="A166" s="57" t="s">
        <v>632</v>
      </c>
      <c r="B166" s="56" t="s">
        <v>365</v>
      </c>
      <c r="C166" s="56" t="s">
        <v>61</v>
      </c>
      <c r="D166" s="56" t="s">
        <v>93</v>
      </c>
      <c r="E166" s="56" t="s">
        <v>565</v>
      </c>
      <c r="F166" s="56"/>
      <c r="G166" s="56"/>
      <c r="H166" s="28">
        <f>H167</f>
        <v>90</v>
      </c>
      <c r="I166" s="28"/>
      <c r="J166" s="28">
        <f>J167</f>
        <v>90</v>
      </c>
      <c r="K166" s="28">
        <f>K167</f>
        <v>0</v>
      </c>
      <c r="L166" s="28"/>
      <c r="M166" s="28">
        <f>M167</f>
        <v>0</v>
      </c>
      <c r="N166" s="28">
        <f t="shared" si="40"/>
        <v>0</v>
      </c>
      <c r="O166" s="28"/>
      <c r="P166" s="28">
        <f t="shared" si="48"/>
        <v>0</v>
      </c>
    </row>
    <row r="167" spans="1:16" s="21" customFormat="1" ht="15.75" x14ac:dyDescent="0.25">
      <c r="A167" s="60" t="s">
        <v>389</v>
      </c>
      <c r="B167" s="61" t="s">
        <v>365</v>
      </c>
      <c r="C167" s="61" t="s">
        <v>61</v>
      </c>
      <c r="D167" s="61" t="s">
        <v>93</v>
      </c>
      <c r="E167" s="61" t="s">
        <v>565</v>
      </c>
      <c r="F167" s="61"/>
      <c r="G167" s="61" t="s">
        <v>397</v>
      </c>
      <c r="H167" s="62">
        <f>H168</f>
        <v>90</v>
      </c>
      <c r="I167" s="62"/>
      <c r="J167" s="62">
        <f>J168</f>
        <v>90</v>
      </c>
      <c r="K167" s="62">
        <f>K168</f>
        <v>0</v>
      </c>
      <c r="L167" s="62"/>
      <c r="M167" s="62">
        <f>M168</f>
        <v>0</v>
      </c>
      <c r="N167" s="62">
        <f t="shared" si="40"/>
        <v>0</v>
      </c>
      <c r="O167" s="62"/>
      <c r="P167" s="62">
        <f t="shared" si="48"/>
        <v>0</v>
      </c>
    </row>
    <row r="168" spans="1:16" s="21" customFormat="1" ht="15.75" x14ac:dyDescent="0.25">
      <c r="A168" s="60" t="s">
        <v>390</v>
      </c>
      <c r="B168" s="61" t="s">
        <v>365</v>
      </c>
      <c r="C168" s="61" t="s">
        <v>61</v>
      </c>
      <c r="D168" s="61" t="s">
        <v>93</v>
      </c>
      <c r="E168" s="61" t="s">
        <v>565</v>
      </c>
      <c r="F168" s="61"/>
      <c r="G168" s="61" t="s">
        <v>392</v>
      </c>
      <c r="H168" s="62">
        <f t="shared" ref="H168:H179" si="51">SUM(I168:J168)</f>
        <v>90</v>
      </c>
      <c r="I168" s="62"/>
      <c r="J168" s="62">
        <v>90</v>
      </c>
      <c r="K168" s="62">
        <f t="shared" ref="K168:K171" si="52">SUM(L168:M168)</f>
        <v>0</v>
      </c>
      <c r="L168" s="62"/>
      <c r="M168" s="62"/>
      <c r="N168" s="62">
        <f t="shared" si="40"/>
        <v>0</v>
      </c>
      <c r="O168" s="62"/>
      <c r="P168" s="62">
        <f t="shared" si="48"/>
        <v>0</v>
      </c>
    </row>
    <row r="169" spans="1:16" s="59" customFormat="1" ht="31.5" x14ac:dyDescent="0.25">
      <c r="A169" s="57" t="s">
        <v>836</v>
      </c>
      <c r="B169" s="56" t="s">
        <v>365</v>
      </c>
      <c r="C169" s="56" t="s">
        <v>61</v>
      </c>
      <c r="D169" s="56" t="s">
        <v>93</v>
      </c>
      <c r="E169" s="56" t="s">
        <v>391</v>
      </c>
      <c r="F169" s="56"/>
      <c r="G169" s="56"/>
      <c r="H169" s="28">
        <f t="shared" si="51"/>
        <v>10</v>
      </c>
      <c r="I169" s="28">
        <f>I170</f>
        <v>10</v>
      </c>
      <c r="J169" s="28">
        <f>J170</f>
        <v>0</v>
      </c>
      <c r="K169" s="28">
        <f t="shared" si="52"/>
        <v>0</v>
      </c>
      <c r="L169" s="28">
        <f>L170</f>
        <v>0</v>
      </c>
      <c r="M169" s="28">
        <f>M170</f>
        <v>0</v>
      </c>
      <c r="N169" s="28">
        <f t="shared" si="40"/>
        <v>0</v>
      </c>
      <c r="O169" s="28">
        <f t="shared" si="41"/>
        <v>0</v>
      </c>
      <c r="P169" s="28"/>
    </row>
    <row r="170" spans="1:16" s="21" customFormat="1" ht="15.75" x14ac:dyDescent="0.25">
      <c r="A170" s="60" t="s">
        <v>389</v>
      </c>
      <c r="B170" s="61" t="s">
        <v>365</v>
      </c>
      <c r="C170" s="61" t="s">
        <v>61</v>
      </c>
      <c r="D170" s="61" t="s">
        <v>93</v>
      </c>
      <c r="E170" s="61" t="s">
        <v>391</v>
      </c>
      <c r="F170" s="61"/>
      <c r="G170" s="61" t="s">
        <v>397</v>
      </c>
      <c r="H170" s="62">
        <f t="shared" si="51"/>
        <v>10</v>
      </c>
      <c r="I170" s="62">
        <f>I171</f>
        <v>10</v>
      </c>
      <c r="J170" s="62">
        <f>J171</f>
        <v>0</v>
      </c>
      <c r="K170" s="62">
        <f t="shared" si="52"/>
        <v>0</v>
      </c>
      <c r="L170" s="62">
        <f>L171</f>
        <v>0</v>
      </c>
      <c r="M170" s="62">
        <f>M171</f>
        <v>0</v>
      </c>
      <c r="N170" s="62">
        <f t="shared" si="40"/>
        <v>0</v>
      </c>
      <c r="O170" s="62">
        <f t="shared" si="41"/>
        <v>0</v>
      </c>
      <c r="P170" s="62"/>
    </row>
    <row r="171" spans="1:16" s="21" customFormat="1" ht="15.75" x14ac:dyDescent="0.25">
      <c r="A171" s="60" t="s">
        <v>390</v>
      </c>
      <c r="B171" s="61" t="s">
        <v>365</v>
      </c>
      <c r="C171" s="61" t="s">
        <v>61</v>
      </c>
      <c r="D171" s="61" t="s">
        <v>93</v>
      </c>
      <c r="E171" s="61" t="s">
        <v>391</v>
      </c>
      <c r="F171" s="61"/>
      <c r="G171" s="61" t="s">
        <v>392</v>
      </c>
      <c r="H171" s="62">
        <f t="shared" si="51"/>
        <v>10</v>
      </c>
      <c r="I171" s="62">
        <v>10</v>
      </c>
      <c r="J171" s="62"/>
      <c r="K171" s="62">
        <f t="shared" si="52"/>
        <v>0</v>
      </c>
      <c r="L171" s="62"/>
      <c r="M171" s="62"/>
      <c r="N171" s="62">
        <f t="shared" si="40"/>
        <v>0</v>
      </c>
      <c r="O171" s="62">
        <f t="shared" si="41"/>
        <v>0</v>
      </c>
      <c r="P171" s="62"/>
    </row>
    <row r="172" spans="1:16" s="59" customFormat="1" ht="15.75" x14ac:dyDescent="0.25">
      <c r="A172" s="57" t="s">
        <v>248</v>
      </c>
      <c r="B172" s="56" t="s">
        <v>365</v>
      </c>
      <c r="C172" s="56" t="s">
        <v>63</v>
      </c>
      <c r="D172" s="56" t="s">
        <v>240</v>
      </c>
      <c r="E172" s="56" t="s">
        <v>240</v>
      </c>
      <c r="F172" s="56"/>
      <c r="G172" s="56" t="s">
        <v>240</v>
      </c>
      <c r="H172" s="28">
        <f>I172+J172</f>
        <v>236834.3</v>
      </c>
      <c r="I172" s="28">
        <f>I174+I181+I185+I189+I216+I232</f>
        <v>134860</v>
      </c>
      <c r="J172" s="28">
        <f>J174+J181+J185+J189+J216+J232</f>
        <v>101974.29999999999</v>
      </c>
      <c r="K172" s="28">
        <f>L172+M172</f>
        <v>125514.8</v>
      </c>
      <c r="L172" s="28">
        <f>L174+L181+L185+L189+L216+L232</f>
        <v>81172</v>
      </c>
      <c r="M172" s="28">
        <f>M174+M181+M185+M189+M216+M232</f>
        <v>44342.8</v>
      </c>
      <c r="N172" s="28">
        <f t="shared" si="40"/>
        <v>52.996884319543241</v>
      </c>
      <c r="O172" s="28">
        <f t="shared" si="41"/>
        <v>60.189826486726979</v>
      </c>
      <c r="P172" s="28">
        <f t="shared" si="48"/>
        <v>43.484289669063678</v>
      </c>
    </row>
    <row r="173" spans="1:16" s="59" customFormat="1" ht="15.75" x14ac:dyDescent="0.25">
      <c r="A173" s="52" t="s">
        <v>95</v>
      </c>
      <c r="B173" s="56" t="s">
        <v>365</v>
      </c>
      <c r="C173" s="56" t="s">
        <v>63</v>
      </c>
      <c r="D173" s="56" t="s">
        <v>57</v>
      </c>
      <c r="E173" s="56"/>
      <c r="F173" s="56"/>
      <c r="G173" s="56"/>
      <c r="H173" s="28">
        <f t="shared" si="51"/>
        <v>738.5</v>
      </c>
      <c r="I173" s="28"/>
      <c r="J173" s="28">
        <f>J174</f>
        <v>738.5</v>
      </c>
      <c r="K173" s="28">
        <f t="shared" ref="K173:K179" si="53">SUM(L173:M173)</f>
        <v>410.6</v>
      </c>
      <c r="L173" s="28"/>
      <c r="M173" s="28">
        <f>M174</f>
        <v>410.6</v>
      </c>
      <c r="N173" s="28">
        <f t="shared" si="40"/>
        <v>55.599187542315505</v>
      </c>
      <c r="O173" s="28"/>
      <c r="P173" s="28">
        <f t="shared" si="48"/>
        <v>55.599187542315505</v>
      </c>
    </row>
    <row r="174" spans="1:16" s="59" customFormat="1" ht="17.25" customHeight="1" x14ac:dyDescent="0.25">
      <c r="A174" s="57" t="s">
        <v>567</v>
      </c>
      <c r="B174" s="56" t="s">
        <v>365</v>
      </c>
      <c r="C174" s="56" t="s">
        <v>63</v>
      </c>
      <c r="D174" s="56" t="s">
        <v>57</v>
      </c>
      <c r="E174" s="56" t="s">
        <v>566</v>
      </c>
      <c r="F174" s="56"/>
      <c r="G174" s="56"/>
      <c r="H174" s="28">
        <f t="shared" si="51"/>
        <v>738.5</v>
      </c>
      <c r="I174" s="28"/>
      <c r="J174" s="28">
        <f>J175+J177+J179</f>
        <v>738.5</v>
      </c>
      <c r="K174" s="28">
        <f t="shared" si="53"/>
        <v>410.6</v>
      </c>
      <c r="L174" s="28"/>
      <c r="M174" s="28">
        <f>M175+M177+M179</f>
        <v>410.6</v>
      </c>
      <c r="N174" s="28">
        <f t="shared" si="40"/>
        <v>55.599187542315505</v>
      </c>
      <c r="O174" s="28"/>
      <c r="P174" s="28">
        <f t="shared" si="48"/>
        <v>55.599187542315505</v>
      </c>
    </row>
    <row r="175" spans="1:16" s="21" customFormat="1" ht="15.75" x14ac:dyDescent="0.25">
      <c r="A175" s="60" t="s">
        <v>389</v>
      </c>
      <c r="B175" s="61" t="s">
        <v>365</v>
      </c>
      <c r="C175" s="61" t="s">
        <v>63</v>
      </c>
      <c r="D175" s="61" t="s">
        <v>57</v>
      </c>
      <c r="E175" s="61" t="s">
        <v>566</v>
      </c>
      <c r="F175" s="61"/>
      <c r="G175" s="61" t="s">
        <v>397</v>
      </c>
      <c r="H175" s="62">
        <f t="shared" si="51"/>
        <v>40</v>
      </c>
      <c r="I175" s="62"/>
      <c r="J175" s="62">
        <f>J176</f>
        <v>40</v>
      </c>
      <c r="K175" s="62">
        <f t="shared" si="53"/>
        <v>0</v>
      </c>
      <c r="L175" s="62"/>
      <c r="M175" s="62">
        <f>M176</f>
        <v>0</v>
      </c>
      <c r="N175" s="62">
        <f t="shared" si="40"/>
        <v>0</v>
      </c>
      <c r="O175" s="62"/>
      <c r="P175" s="62">
        <f t="shared" si="48"/>
        <v>0</v>
      </c>
    </row>
    <row r="176" spans="1:16" s="21" customFormat="1" ht="15.75" x14ac:dyDescent="0.25">
      <c r="A176" s="60" t="s">
        <v>390</v>
      </c>
      <c r="B176" s="61" t="s">
        <v>365</v>
      </c>
      <c r="C176" s="61" t="s">
        <v>63</v>
      </c>
      <c r="D176" s="61" t="s">
        <v>57</v>
      </c>
      <c r="E176" s="61" t="s">
        <v>566</v>
      </c>
      <c r="F176" s="61"/>
      <c r="G176" s="61" t="s">
        <v>392</v>
      </c>
      <c r="H176" s="62">
        <f t="shared" si="51"/>
        <v>40</v>
      </c>
      <c r="I176" s="62"/>
      <c r="J176" s="62">
        <v>40</v>
      </c>
      <c r="K176" s="62">
        <f t="shared" si="53"/>
        <v>0</v>
      </c>
      <c r="L176" s="62"/>
      <c r="M176" s="62"/>
      <c r="N176" s="62">
        <f t="shared" si="40"/>
        <v>0</v>
      </c>
      <c r="O176" s="62"/>
      <c r="P176" s="62">
        <f t="shared" si="48"/>
        <v>0</v>
      </c>
    </row>
    <row r="177" spans="1:16" s="21" customFormat="1" ht="15.75" x14ac:dyDescent="0.25">
      <c r="A177" s="60" t="s">
        <v>403</v>
      </c>
      <c r="B177" s="61" t="s">
        <v>365</v>
      </c>
      <c r="C177" s="61" t="s">
        <v>63</v>
      </c>
      <c r="D177" s="61" t="s">
        <v>57</v>
      </c>
      <c r="E177" s="61" t="s">
        <v>566</v>
      </c>
      <c r="F177" s="61"/>
      <c r="G177" s="61" t="s">
        <v>419</v>
      </c>
      <c r="H177" s="62">
        <f t="shared" si="51"/>
        <v>424.9</v>
      </c>
      <c r="I177" s="62"/>
      <c r="J177" s="62">
        <f>J178</f>
        <v>424.9</v>
      </c>
      <c r="K177" s="62">
        <f t="shared" si="53"/>
        <v>273.5</v>
      </c>
      <c r="L177" s="62"/>
      <c r="M177" s="62">
        <f>M178</f>
        <v>273.5</v>
      </c>
      <c r="N177" s="62">
        <f t="shared" si="40"/>
        <v>64.368086608613794</v>
      </c>
      <c r="O177" s="62"/>
      <c r="P177" s="62">
        <f t="shared" si="48"/>
        <v>64.368086608613794</v>
      </c>
    </row>
    <row r="178" spans="1:16" s="21" customFormat="1" ht="15.75" x14ac:dyDescent="0.25">
      <c r="A178" s="60" t="s">
        <v>405</v>
      </c>
      <c r="B178" s="61" t="s">
        <v>365</v>
      </c>
      <c r="C178" s="61" t="s">
        <v>63</v>
      </c>
      <c r="D178" s="61" t="s">
        <v>57</v>
      </c>
      <c r="E178" s="61" t="s">
        <v>566</v>
      </c>
      <c r="F178" s="61"/>
      <c r="G178" s="61" t="s">
        <v>406</v>
      </c>
      <c r="H178" s="62">
        <f t="shared" si="51"/>
        <v>424.9</v>
      </c>
      <c r="I178" s="62"/>
      <c r="J178" s="62">
        <v>424.9</v>
      </c>
      <c r="K178" s="62">
        <f t="shared" si="53"/>
        <v>273.5</v>
      </c>
      <c r="L178" s="62"/>
      <c r="M178" s="62">
        <v>273.5</v>
      </c>
      <c r="N178" s="62">
        <f t="shared" si="40"/>
        <v>64.368086608613794</v>
      </c>
      <c r="O178" s="62"/>
      <c r="P178" s="62">
        <f t="shared" si="48"/>
        <v>64.368086608613794</v>
      </c>
    </row>
    <row r="179" spans="1:16" s="21" customFormat="1" ht="15.75" x14ac:dyDescent="0.25">
      <c r="A179" s="60" t="s">
        <v>401</v>
      </c>
      <c r="B179" s="61" t="s">
        <v>365</v>
      </c>
      <c r="C179" s="61" t="s">
        <v>63</v>
      </c>
      <c r="D179" s="61" t="s">
        <v>57</v>
      </c>
      <c r="E179" s="61" t="s">
        <v>566</v>
      </c>
      <c r="F179" s="61"/>
      <c r="G179" s="61" t="s">
        <v>453</v>
      </c>
      <c r="H179" s="62">
        <f t="shared" si="51"/>
        <v>273.60000000000002</v>
      </c>
      <c r="I179" s="62"/>
      <c r="J179" s="62">
        <f>J180</f>
        <v>273.60000000000002</v>
      </c>
      <c r="K179" s="62">
        <f t="shared" si="53"/>
        <v>137.1</v>
      </c>
      <c r="L179" s="62"/>
      <c r="M179" s="62">
        <f>M180</f>
        <v>137.1</v>
      </c>
      <c r="N179" s="62">
        <f t="shared" si="40"/>
        <v>50.109649122807014</v>
      </c>
      <c r="O179" s="62"/>
      <c r="P179" s="62">
        <f t="shared" si="48"/>
        <v>50.109649122807014</v>
      </c>
    </row>
    <row r="180" spans="1:16" s="21" customFormat="1" ht="15.75" x14ac:dyDescent="0.25">
      <c r="A180" s="60" t="s">
        <v>456</v>
      </c>
      <c r="B180" s="61" t="s">
        <v>365</v>
      </c>
      <c r="C180" s="61" t="s">
        <v>63</v>
      </c>
      <c r="D180" s="61" t="s">
        <v>57</v>
      </c>
      <c r="E180" s="61" t="s">
        <v>566</v>
      </c>
      <c r="F180" s="61"/>
      <c r="G180" s="61" t="s">
        <v>457</v>
      </c>
      <c r="H180" s="62">
        <f>SUM(I180:J180)</f>
        <v>273.60000000000002</v>
      </c>
      <c r="I180" s="62"/>
      <c r="J180" s="62">
        <v>273.60000000000002</v>
      </c>
      <c r="K180" s="62">
        <f>SUM(L180:M180)</f>
        <v>137.1</v>
      </c>
      <c r="L180" s="62"/>
      <c r="M180" s="62">
        <v>137.1</v>
      </c>
      <c r="N180" s="62">
        <f t="shared" si="40"/>
        <v>50.109649122807014</v>
      </c>
      <c r="O180" s="62"/>
      <c r="P180" s="62">
        <f t="shared" si="48"/>
        <v>50.109649122807014</v>
      </c>
    </row>
    <row r="181" spans="1:16" s="59" customFormat="1" ht="15.75" x14ac:dyDescent="0.25">
      <c r="A181" s="57" t="s">
        <v>110</v>
      </c>
      <c r="B181" s="56" t="s">
        <v>365</v>
      </c>
      <c r="C181" s="56" t="s">
        <v>63</v>
      </c>
      <c r="D181" s="56" t="s">
        <v>65</v>
      </c>
      <c r="E181" s="56" t="s">
        <v>240</v>
      </c>
      <c r="F181" s="56"/>
      <c r="G181" s="56" t="s">
        <v>240</v>
      </c>
      <c r="H181" s="28">
        <f>SUM(J181+I181)</f>
        <v>20138.7</v>
      </c>
      <c r="I181" s="28"/>
      <c r="J181" s="28">
        <f>J182</f>
        <v>20138.7</v>
      </c>
      <c r="K181" s="28">
        <f>SUM(M181+L181)</f>
        <v>7651.5</v>
      </c>
      <c r="L181" s="28"/>
      <c r="M181" s="28">
        <f>M182</f>
        <v>7651.5</v>
      </c>
      <c r="N181" s="28">
        <f t="shared" si="40"/>
        <v>37.994011530039174</v>
      </c>
      <c r="O181" s="28"/>
      <c r="P181" s="28">
        <f t="shared" si="48"/>
        <v>37.994011530039174</v>
      </c>
    </row>
    <row r="182" spans="1:16" s="59" customFormat="1" ht="31.5" x14ac:dyDescent="0.25">
      <c r="A182" s="57" t="s">
        <v>408</v>
      </c>
      <c r="B182" s="56" t="s">
        <v>365</v>
      </c>
      <c r="C182" s="56" t="s">
        <v>63</v>
      </c>
      <c r="D182" s="56" t="s">
        <v>65</v>
      </c>
      <c r="E182" s="56">
        <v>5225700</v>
      </c>
      <c r="F182" s="56"/>
      <c r="G182" s="56" t="s">
        <v>240</v>
      </c>
      <c r="H182" s="28">
        <f>SUM(J182+I182)</f>
        <v>20138.7</v>
      </c>
      <c r="I182" s="28"/>
      <c r="J182" s="28">
        <f>J183</f>
        <v>20138.7</v>
      </c>
      <c r="K182" s="28">
        <f>SUM(M182+L182)</f>
        <v>7651.5</v>
      </c>
      <c r="L182" s="28"/>
      <c r="M182" s="28">
        <f>M183</f>
        <v>7651.5</v>
      </c>
      <c r="N182" s="28">
        <f t="shared" si="40"/>
        <v>37.994011530039174</v>
      </c>
      <c r="O182" s="28"/>
      <c r="P182" s="28">
        <f t="shared" si="48"/>
        <v>37.994011530039174</v>
      </c>
    </row>
    <row r="183" spans="1:16" s="21" customFormat="1" ht="15.75" x14ac:dyDescent="0.25">
      <c r="A183" s="60" t="s">
        <v>352</v>
      </c>
      <c r="B183" s="61" t="s">
        <v>365</v>
      </c>
      <c r="C183" s="61" t="s">
        <v>63</v>
      </c>
      <c r="D183" s="61" t="s">
        <v>65</v>
      </c>
      <c r="E183" s="61">
        <v>5225700</v>
      </c>
      <c r="F183" s="61"/>
      <c r="G183" s="61">
        <v>800</v>
      </c>
      <c r="H183" s="62">
        <f>SUM(J183+I183)</f>
        <v>20138.7</v>
      </c>
      <c r="I183" s="62"/>
      <c r="J183" s="62">
        <f>J184</f>
        <v>20138.7</v>
      </c>
      <c r="K183" s="62">
        <f>SUM(M183+L183)</f>
        <v>7651.5</v>
      </c>
      <c r="L183" s="62"/>
      <c r="M183" s="62">
        <f>M184</f>
        <v>7651.5</v>
      </c>
      <c r="N183" s="62">
        <f t="shared" si="40"/>
        <v>37.994011530039174</v>
      </c>
      <c r="O183" s="62"/>
      <c r="P183" s="62">
        <f t="shared" si="48"/>
        <v>37.994011530039174</v>
      </c>
    </row>
    <row r="184" spans="1:16" s="21" customFormat="1" ht="31.5" x14ac:dyDescent="0.25">
      <c r="A184" s="60" t="s">
        <v>409</v>
      </c>
      <c r="B184" s="61" t="s">
        <v>365</v>
      </c>
      <c r="C184" s="61" t="s">
        <v>63</v>
      </c>
      <c r="D184" s="61" t="s">
        <v>65</v>
      </c>
      <c r="E184" s="61">
        <v>5225700</v>
      </c>
      <c r="F184" s="61"/>
      <c r="G184" s="61">
        <v>810</v>
      </c>
      <c r="H184" s="62">
        <f>SUM(J184+I184)</f>
        <v>20138.7</v>
      </c>
      <c r="I184" s="62"/>
      <c r="J184" s="62">
        <v>20138.7</v>
      </c>
      <c r="K184" s="62">
        <f>SUM(M184+L184)</f>
        <v>7651.5</v>
      </c>
      <c r="L184" s="62"/>
      <c r="M184" s="62">
        <v>7651.5</v>
      </c>
      <c r="N184" s="62">
        <f t="shared" si="40"/>
        <v>37.994011530039174</v>
      </c>
      <c r="O184" s="62"/>
      <c r="P184" s="62">
        <f t="shared" si="48"/>
        <v>37.994011530039174</v>
      </c>
    </row>
    <row r="185" spans="1:16" s="59" customFormat="1" ht="15.75" x14ac:dyDescent="0.25">
      <c r="A185" s="66" t="s">
        <v>111</v>
      </c>
      <c r="B185" s="67" t="s">
        <v>365</v>
      </c>
      <c r="C185" s="67" t="s">
        <v>63</v>
      </c>
      <c r="D185" s="67" t="s">
        <v>112</v>
      </c>
      <c r="E185" s="67"/>
      <c r="F185" s="67"/>
      <c r="G185" s="56"/>
      <c r="H185" s="28">
        <f>H186</f>
        <v>3890</v>
      </c>
      <c r="I185" s="28">
        <f t="shared" ref="I185:M187" si="54">I186</f>
        <v>3890</v>
      </c>
      <c r="J185" s="28">
        <f t="shared" si="54"/>
        <v>0</v>
      </c>
      <c r="K185" s="28">
        <f>K186</f>
        <v>0</v>
      </c>
      <c r="L185" s="28">
        <f t="shared" si="54"/>
        <v>0</v>
      </c>
      <c r="M185" s="28">
        <f t="shared" si="54"/>
        <v>0</v>
      </c>
      <c r="N185" s="28">
        <f t="shared" si="40"/>
        <v>0</v>
      </c>
      <c r="O185" s="28">
        <f t="shared" si="41"/>
        <v>0</v>
      </c>
      <c r="P185" s="28"/>
    </row>
    <row r="186" spans="1:16" s="59" customFormat="1" ht="15.75" x14ac:dyDescent="0.25">
      <c r="A186" s="66" t="s">
        <v>410</v>
      </c>
      <c r="B186" s="67" t="s">
        <v>365</v>
      </c>
      <c r="C186" s="67" t="s">
        <v>63</v>
      </c>
      <c r="D186" s="67" t="s">
        <v>112</v>
      </c>
      <c r="E186" s="67" t="s">
        <v>411</v>
      </c>
      <c r="F186" s="67"/>
      <c r="G186" s="56"/>
      <c r="H186" s="28">
        <f>H187</f>
        <v>3890</v>
      </c>
      <c r="I186" s="28">
        <f>I187</f>
        <v>3890</v>
      </c>
      <c r="J186" s="28">
        <f>J187</f>
        <v>0</v>
      </c>
      <c r="K186" s="28">
        <f>K187</f>
        <v>0</v>
      </c>
      <c r="L186" s="28">
        <f>L187</f>
        <v>0</v>
      </c>
      <c r="M186" s="28">
        <f>M187</f>
        <v>0</v>
      </c>
      <c r="N186" s="28">
        <f t="shared" si="40"/>
        <v>0</v>
      </c>
      <c r="O186" s="28">
        <f t="shared" si="41"/>
        <v>0</v>
      </c>
      <c r="P186" s="28"/>
    </row>
    <row r="187" spans="1:16" s="21" customFormat="1" ht="15.75" x14ac:dyDescent="0.25">
      <c r="A187" s="60" t="s">
        <v>352</v>
      </c>
      <c r="B187" s="68" t="s">
        <v>365</v>
      </c>
      <c r="C187" s="68" t="s">
        <v>63</v>
      </c>
      <c r="D187" s="68" t="s">
        <v>112</v>
      </c>
      <c r="E187" s="68" t="s">
        <v>411</v>
      </c>
      <c r="F187" s="68"/>
      <c r="G187" s="61" t="s">
        <v>431</v>
      </c>
      <c r="H187" s="62">
        <f>H188</f>
        <v>3890</v>
      </c>
      <c r="I187" s="62">
        <f t="shared" si="54"/>
        <v>3890</v>
      </c>
      <c r="J187" s="62">
        <f t="shared" si="54"/>
        <v>0</v>
      </c>
      <c r="K187" s="62">
        <f>K188</f>
        <v>0</v>
      </c>
      <c r="L187" s="62">
        <f t="shared" si="54"/>
        <v>0</v>
      </c>
      <c r="M187" s="62">
        <f t="shared" si="54"/>
        <v>0</v>
      </c>
      <c r="N187" s="62">
        <f t="shared" si="40"/>
        <v>0</v>
      </c>
      <c r="O187" s="62">
        <f t="shared" si="41"/>
        <v>0</v>
      </c>
      <c r="P187" s="62"/>
    </row>
    <row r="188" spans="1:16" s="21" customFormat="1" ht="31.5" x14ac:dyDescent="0.25">
      <c r="A188" s="60" t="s">
        <v>409</v>
      </c>
      <c r="B188" s="68" t="s">
        <v>365</v>
      </c>
      <c r="C188" s="68" t="s">
        <v>63</v>
      </c>
      <c r="D188" s="68" t="s">
        <v>112</v>
      </c>
      <c r="E188" s="68" t="s">
        <v>411</v>
      </c>
      <c r="F188" s="68"/>
      <c r="G188" s="61" t="s">
        <v>432</v>
      </c>
      <c r="H188" s="62">
        <f>SUM(I188:J188)</f>
        <v>3890</v>
      </c>
      <c r="I188" s="62">
        <v>3890</v>
      </c>
      <c r="J188" s="62"/>
      <c r="K188" s="62">
        <f>SUM(L188:M188)</f>
        <v>0</v>
      </c>
      <c r="L188" s="62"/>
      <c r="M188" s="62"/>
      <c r="N188" s="62">
        <f t="shared" si="40"/>
        <v>0</v>
      </c>
      <c r="O188" s="62">
        <f t="shared" si="41"/>
        <v>0</v>
      </c>
      <c r="P188" s="62"/>
    </row>
    <row r="189" spans="1:16" s="59" customFormat="1" ht="15.75" x14ac:dyDescent="0.25">
      <c r="A189" s="69" t="s">
        <v>249</v>
      </c>
      <c r="B189" s="70">
        <v>40</v>
      </c>
      <c r="C189" s="71">
        <v>4</v>
      </c>
      <c r="D189" s="71">
        <v>9</v>
      </c>
      <c r="E189" s="72" t="s">
        <v>240</v>
      </c>
      <c r="F189" s="72"/>
      <c r="G189" s="56"/>
      <c r="H189" s="28">
        <f>H195+H204</f>
        <v>130712.1</v>
      </c>
      <c r="I189" s="28">
        <f>I192+I195+I204</f>
        <v>73538.400000000009</v>
      </c>
      <c r="J189" s="28">
        <f>J192+J195+J204</f>
        <v>57264.2</v>
      </c>
      <c r="K189" s="28">
        <f>K195+K204</f>
        <v>63097.3</v>
      </c>
      <c r="L189" s="28">
        <f>L192+L195+L204</f>
        <v>38961.200000000004</v>
      </c>
      <c r="M189" s="28">
        <f>M192+M195+M204</f>
        <v>24136.100000000002</v>
      </c>
      <c r="N189" s="28">
        <f t="shared" si="40"/>
        <v>48.27196564051836</v>
      </c>
      <c r="O189" s="28">
        <f t="shared" si="41"/>
        <v>52.980755632431489</v>
      </c>
      <c r="P189" s="28">
        <f t="shared" si="48"/>
        <v>42.148672294382877</v>
      </c>
    </row>
    <row r="190" spans="1:16" s="21" customFormat="1" ht="15.75" hidden="1" x14ac:dyDescent="0.25">
      <c r="A190" s="73" t="s">
        <v>588</v>
      </c>
      <c r="B190" s="68" t="s">
        <v>365</v>
      </c>
      <c r="C190" s="68" t="s">
        <v>63</v>
      </c>
      <c r="D190" s="68" t="s">
        <v>91</v>
      </c>
      <c r="E190" s="61" t="s">
        <v>589</v>
      </c>
      <c r="F190" s="61"/>
      <c r="G190" s="61"/>
      <c r="H190" s="62">
        <f t="shared" ref="H190:H196" si="55">SUM(I190:J190)</f>
        <v>0</v>
      </c>
      <c r="I190" s="62">
        <f>SUM(I191)</f>
        <v>0</v>
      </c>
      <c r="J190" s="62">
        <f>SUM(J191)</f>
        <v>0</v>
      </c>
      <c r="K190" s="62">
        <f t="shared" ref="K190:K196" si="56">SUM(L190:M190)</f>
        <v>0</v>
      </c>
      <c r="L190" s="62">
        <f>SUM(L191)</f>
        <v>0</v>
      </c>
      <c r="M190" s="62">
        <f>SUM(M191)</f>
        <v>0</v>
      </c>
      <c r="N190" s="28" t="e">
        <f t="shared" si="40"/>
        <v>#DIV/0!</v>
      </c>
      <c r="O190" s="28" t="e">
        <f t="shared" si="41"/>
        <v>#DIV/0!</v>
      </c>
      <c r="P190" s="28" t="e">
        <f t="shared" si="48"/>
        <v>#DIV/0!</v>
      </c>
    </row>
    <row r="191" spans="1:16" s="21" customFormat="1" ht="15.75" hidden="1" x14ac:dyDescent="0.25">
      <c r="A191" s="73" t="s">
        <v>590</v>
      </c>
      <c r="B191" s="68" t="s">
        <v>365</v>
      </c>
      <c r="C191" s="68" t="s">
        <v>63</v>
      </c>
      <c r="D191" s="68" t="s">
        <v>91</v>
      </c>
      <c r="E191" s="61" t="s">
        <v>489</v>
      </c>
      <c r="F191" s="61"/>
      <c r="G191" s="61"/>
      <c r="H191" s="62">
        <f t="shared" si="55"/>
        <v>0</v>
      </c>
      <c r="I191" s="62"/>
      <c r="J191" s="62"/>
      <c r="K191" s="62">
        <f t="shared" si="56"/>
        <v>0</v>
      </c>
      <c r="L191" s="62"/>
      <c r="M191" s="62"/>
      <c r="N191" s="28" t="e">
        <f t="shared" si="40"/>
        <v>#DIV/0!</v>
      </c>
      <c r="O191" s="28" t="e">
        <f t="shared" si="41"/>
        <v>#DIV/0!</v>
      </c>
      <c r="P191" s="28" t="e">
        <f t="shared" si="48"/>
        <v>#DIV/0!</v>
      </c>
    </row>
    <row r="192" spans="1:16" s="59" customFormat="1" ht="31.5" x14ac:dyDescent="0.25">
      <c r="A192" s="66" t="s">
        <v>588</v>
      </c>
      <c r="B192" s="67" t="s">
        <v>365</v>
      </c>
      <c r="C192" s="67" t="s">
        <v>63</v>
      </c>
      <c r="D192" s="67" t="s">
        <v>91</v>
      </c>
      <c r="E192" s="56" t="s">
        <v>489</v>
      </c>
      <c r="F192" s="56"/>
      <c r="G192" s="56"/>
      <c r="H192" s="28">
        <f t="shared" si="55"/>
        <v>90.5</v>
      </c>
      <c r="I192" s="28">
        <f>SUM(I193)</f>
        <v>90.5</v>
      </c>
      <c r="J192" s="28"/>
      <c r="K192" s="28">
        <f t="shared" si="56"/>
        <v>0</v>
      </c>
      <c r="L192" s="28">
        <f>SUM(L193)</f>
        <v>0</v>
      </c>
      <c r="M192" s="28"/>
      <c r="N192" s="28">
        <f t="shared" si="40"/>
        <v>0</v>
      </c>
      <c r="O192" s="28">
        <f t="shared" si="41"/>
        <v>0</v>
      </c>
      <c r="P192" s="28"/>
    </row>
    <row r="193" spans="1:16" s="21" customFormat="1" ht="15.75" x14ac:dyDescent="0.25">
      <c r="A193" s="60" t="s">
        <v>412</v>
      </c>
      <c r="B193" s="68" t="s">
        <v>365</v>
      </c>
      <c r="C193" s="68" t="s">
        <v>63</v>
      </c>
      <c r="D193" s="68" t="s">
        <v>91</v>
      </c>
      <c r="E193" s="61" t="s">
        <v>489</v>
      </c>
      <c r="F193" s="61"/>
      <c r="G193" s="61" t="s">
        <v>413</v>
      </c>
      <c r="H193" s="62">
        <f t="shared" si="55"/>
        <v>90.5</v>
      </c>
      <c r="I193" s="62">
        <f>I194</f>
        <v>90.5</v>
      </c>
      <c r="J193" s="62"/>
      <c r="K193" s="62">
        <f t="shared" si="56"/>
        <v>0</v>
      </c>
      <c r="L193" s="62">
        <f>L194</f>
        <v>0</v>
      </c>
      <c r="M193" s="62"/>
      <c r="N193" s="62">
        <f t="shared" si="40"/>
        <v>0</v>
      </c>
      <c r="O193" s="62">
        <f t="shared" si="41"/>
        <v>0</v>
      </c>
      <c r="P193" s="62"/>
    </row>
    <row r="194" spans="1:16" s="21" customFormat="1" ht="31.5" x14ac:dyDescent="0.25">
      <c r="A194" s="60" t="s">
        <v>414</v>
      </c>
      <c r="B194" s="68" t="s">
        <v>365</v>
      </c>
      <c r="C194" s="68" t="s">
        <v>63</v>
      </c>
      <c r="D194" s="68" t="s">
        <v>91</v>
      </c>
      <c r="E194" s="61" t="s">
        <v>489</v>
      </c>
      <c r="F194" s="61"/>
      <c r="G194" s="61" t="s">
        <v>415</v>
      </c>
      <c r="H194" s="62">
        <f t="shared" si="55"/>
        <v>90.5</v>
      </c>
      <c r="I194" s="62">
        <v>90.5</v>
      </c>
      <c r="J194" s="62"/>
      <c r="K194" s="62">
        <f t="shared" si="56"/>
        <v>0</v>
      </c>
      <c r="L194" s="62"/>
      <c r="M194" s="62"/>
      <c r="N194" s="62">
        <f t="shared" si="40"/>
        <v>0</v>
      </c>
      <c r="O194" s="62">
        <f t="shared" si="41"/>
        <v>0</v>
      </c>
      <c r="P194" s="62"/>
    </row>
    <row r="195" spans="1:16" s="59" customFormat="1" ht="15.75" x14ac:dyDescent="0.25">
      <c r="A195" s="69" t="s">
        <v>407</v>
      </c>
      <c r="B195" s="70">
        <v>40</v>
      </c>
      <c r="C195" s="71">
        <v>4</v>
      </c>
      <c r="D195" s="71">
        <v>9</v>
      </c>
      <c r="E195" s="72">
        <v>5220000</v>
      </c>
      <c r="F195" s="72"/>
      <c r="G195" s="56"/>
      <c r="H195" s="28">
        <f t="shared" si="55"/>
        <v>57264.2</v>
      </c>
      <c r="I195" s="28">
        <f t="shared" ref="I195:M199" si="57">I196</f>
        <v>0</v>
      </c>
      <c r="J195" s="28">
        <f>J196+J201</f>
        <v>57264.2</v>
      </c>
      <c r="K195" s="28">
        <f t="shared" si="56"/>
        <v>24136.100000000002</v>
      </c>
      <c r="L195" s="28">
        <f t="shared" si="57"/>
        <v>0</v>
      </c>
      <c r="M195" s="28">
        <f>M196+M201</f>
        <v>24136.100000000002</v>
      </c>
      <c r="N195" s="28">
        <f t="shared" si="40"/>
        <v>42.148672294382877</v>
      </c>
      <c r="O195" s="28"/>
      <c r="P195" s="28">
        <f t="shared" si="48"/>
        <v>42.148672294382877</v>
      </c>
    </row>
    <row r="196" spans="1:16" s="59" customFormat="1" ht="31.5" x14ac:dyDescent="0.25">
      <c r="A196" s="69" t="s">
        <v>837</v>
      </c>
      <c r="B196" s="70">
        <v>40</v>
      </c>
      <c r="C196" s="71">
        <v>4</v>
      </c>
      <c r="D196" s="71">
        <v>9</v>
      </c>
      <c r="E196" s="72">
        <v>5226105</v>
      </c>
      <c r="F196" s="72"/>
      <c r="G196" s="56"/>
      <c r="H196" s="28">
        <f t="shared" si="55"/>
        <v>48192</v>
      </c>
      <c r="I196" s="28">
        <f>I197+I199</f>
        <v>0</v>
      </c>
      <c r="J196" s="28">
        <f>J197+J199</f>
        <v>48192</v>
      </c>
      <c r="K196" s="28">
        <f t="shared" si="56"/>
        <v>18191.900000000001</v>
      </c>
      <c r="L196" s="28">
        <f>L197+L199</f>
        <v>0</v>
      </c>
      <c r="M196" s="28">
        <f>M197+M199</f>
        <v>18191.900000000001</v>
      </c>
      <c r="N196" s="28">
        <f t="shared" si="40"/>
        <v>37.7487964807437</v>
      </c>
      <c r="O196" s="28"/>
      <c r="P196" s="28">
        <f t="shared" si="48"/>
        <v>37.7487964807437</v>
      </c>
    </row>
    <row r="197" spans="1:16" s="21" customFormat="1" ht="15.75" x14ac:dyDescent="0.25">
      <c r="A197" s="60" t="s">
        <v>389</v>
      </c>
      <c r="B197" s="74">
        <v>40</v>
      </c>
      <c r="C197" s="75">
        <v>4</v>
      </c>
      <c r="D197" s="75">
        <v>9</v>
      </c>
      <c r="E197" s="76">
        <v>5226105</v>
      </c>
      <c r="F197" s="76"/>
      <c r="G197" s="61" t="s">
        <v>397</v>
      </c>
      <c r="H197" s="62">
        <f>H198</f>
        <v>18192</v>
      </c>
      <c r="I197" s="62">
        <f t="shared" ref="I197:M197" si="58">I198</f>
        <v>0</v>
      </c>
      <c r="J197" s="62">
        <f t="shared" si="58"/>
        <v>18192</v>
      </c>
      <c r="K197" s="62">
        <f>K198</f>
        <v>18191.900000000001</v>
      </c>
      <c r="L197" s="62">
        <f t="shared" si="58"/>
        <v>0</v>
      </c>
      <c r="M197" s="62">
        <f t="shared" si="58"/>
        <v>18191.900000000001</v>
      </c>
      <c r="N197" s="62">
        <f t="shared" si="40"/>
        <v>99.99945030782763</v>
      </c>
      <c r="O197" s="62"/>
      <c r="P197" s="62">
        <f t="shared" si="48"/>
        <v>99.99945030782763</v>
      </c>
    </row>
    <row r="198" spans="1:16" s="21" customFormat="1" ht="15.75" x14ac:dyDescent="0.25">
      <c r="A198" s="60" t="s">
        <v>838</v>
      </c>
      <c r="B198" s="74">
        <v>40</v>
      </c>
      <c r="C198" s="75">
        <v>4</v>
      </c>
      <c r="D198" s="75">
        <v>9</v>
      </c>
      <c r="E198" s="76">
        <v>5226105</v>
      </c>
      <c r="F198" s="76"/>
      <c r="G198" s="61" t="s">
        <v>541</v>
      </c>
      <c r="H198" s="62">
        <f>SUM(I198:J198)</f>
        <v>18192</v>
      </c>
      <c r="I198" s="62"/>
      <c r="J198" s="62">
        <v>18192</v>
      </c>
      <c r="K198" s="62">
        <f>SUM(L198:M198)</f>
        <v>18191.900000000001</v>
      </c>
      <c r="L198" s="62"/>
      <c r="M198" s="62">
        <v>18191.900000000001</v>
      </c>
      <c r="N198" s="62">
        <f t="shared" si="40"/>
        <v>99.99945030782763</v>
      </c>
      <c r="O198" s="62"/>
      <c r="P198" s="62">
        <f t="shared" si="48"/>
        <v>99.99945030782763</v>
      </c>
    </row>
    <row r="199" spans="1:16" s="21" customFormat="1" ht="15.75" x14ac:dyDescent="0.25">
      <c r="A199" s="60" t="s">
        <v>412</v>
      </c>
      <c r="B199" s="74">
        <v>40</v>
      </c>
      <c r="C199" s="75">
        <v>4</v>
      </c>
      <c r="D199" s="75">
        <v>9</v>
      </c>
      <c r="E199" s="76">
        <v>5226105</v>
      </c>
      <c r="F199" s="76"/>
      <c r="G199" s="61" t="s">
        <v>413</v>
      </c>
      <c r="H199" s="62">
        <f>H200</f>
        <v>30000</v>
      </c>
      <c r="I199" s="62">
        <f t="shared" si="57"/>
        <v>0</v>
      </c>
      <c r="J199" s="62">
        <f t="shared" si="57"/>
        <v>30000</v>
      </c>
      <c r="K199" s="62">
        <f>K200</f>
        <v>0</v>
      </c>
      <c r="L199" s="62">
        <f t="shared" si="57"/>
        <v>0</v>
      </c>
      <c r="M199" s="62">
        <f t="shared" si="57"/>
        <v>0</v>
      </c>
      <c r="N199" s="62">
        <f t="shared" si="40"/>
        <v>0</v>
      </c>
      <c r="O199" s="62"/>
      <c r="P199" s="62">
        <f t="shared" si="48"/>
        <v>0</v>
      </c>
    </row>
    <row r="200" spans="1:16" s="21" customFormat="1" ht="31.5" x14ac:dyDescent="0.25">
      <c r="A200" s="60" t="s">
        <v>414</v>
      </c>
      <c r="B200" s="74">
        <v>40</v>
      </c>
      <c r="C200" s="75">
        <v>4</v>
      </c>
      <c r="D200" s="75">
        <v>9</v>
      </c>
      <c r="E200" s="76">
        <v>5226105</v>
      </c>
      <c r="F200" s="76"/>
      <c r="G200" s="61" t="s">
        <v>415</v>
      </c>
      <c r="H200" s="62">
        <f>SUM(I200:J200)</f>
        <v>30000</v>
      </c>
      <c r="I200" s="62"/>
      <c r="J200" s="62">
        <v>30000</v>
      </c>
      <c r="K200" s="62">
        <f>SUM(L200:M200)</f>
        <v>0</v>
      </c>
      <c r="L200" s="62"/>
      <c r="M200" s="62"/>
      <c r="N200" s="62">
        <f t="shared" si="40"/>
        <v>0</v>
      </c>
      <c r="O200" s="62"/>
      <c r="P200" s="62">
        <f t="shared" si="48"/>
        <v>0</v>
      </c>
    </row>
    <row r="201" spans="1:16" s="59" customFormat="1" ht="15.75" x14ac:dyDescent="0.25">
      <c r="A201" s="57" t="s">
        <v>839</v>
      </c>
      <c r="B201" s="70">
        <v>40</v>
      </c>
      <c r="C201" s="71">
        <v>4</v>
      </c>
      <c r="D201" s="71">
        <v>9</v>
      </c>
      <c r="E201" s="72">
        <v>5227000</v>
      </c>
      <c r="F201" s="72"/>
      <c r="G201" s="56"/>
      <c r="H201" s="28">
        <f t="shared" ref="H201:H203" si="59">SUM(I201:J201)</f>
        <v>9072.2000000000007</v>
      </c>
      <c r="I201" s="28"/>
      <c r="J201" s="28">
        <f>J202</f>
        <v>9072.2000000000007</v>
      </c>
      <c r="K201" s="28">
        <f t="shared" ref="K201:K203" si="60">SUM(L201:M201)</f>
        <v>5944.2</v>
      </c>
      <c r="L201" s="28"/>
      <c r="M201" s="28">
        <f>M202</f>
        <v>5944.2</v>
      </c>
      <c r="N201" s="28">
        <f t="shared" si="40"/>
        <v>65.521042305063816</v>
      </c>
      <c r="O201" s="28"/>
      <c r="P201" s="28">
        <f t="shared" si="48"/>
        <v>65.521042305063816</v>
      </c>
    </row>
    <row r="202" spans="1:16" s="21" customFormat="1" ht="15.75" x14ac:dyDescent="0.25">
      <c r="A202" s="60" t="s">
        <v>389</v>
      </c>
      <c r="B202" s="74">
        <v>40</v>
      </c>
      <c r="C202" s="75">
        <v>4</v>
      </c>
      <c r="D202" s="75">
        <v>9</v>
      </c>
      <c r="E202" s="76">
        <v>5227000</v>
      </c>
      <c r="F202" s="76"/>
      <c r="G202" s="61" t="s">
        <v>397</v>
      </c>
      <c r="H202" s="62">
        <f t="shared" si="59"/>
        <v>9072.2000000000007</v>
      </c>
      <c r="I202" s="62"/>
      <c r="J202" s="62">
        <f>J203</f>
        <v>9072.2000000000007</v>
      </c>
      <c r="K202" s="62">
        <f t="shared" si="60"/>
        <v>5944.2</v>
      </c>
      <c r="L202" s="62"/>
      <c r="M202" s="62">
        <f>M203</f>
        <v>5944.2</v>
      </c>
      <c r="N202" s="62">
        <f t="shared" si="40"/>
        <v>65.521042305063816</v>
      </c>
      <c r="O202" s="62"/>
      <c r="P202" s="62">
        <f t="shared" si="48"/>
        <v>65.521042305063816</v>
      </c>
    </row>
    <row r="203" spans="1:16" s="21" customFormat="1" ht="15.75" x14ac:dyDescent="0.25">
      <c r="A203" s="60" t="s">
        <v>390</v>
      </c>
      <c r="B203" s="74">
        <v>40</v>
      </c>
      <c r="C203" s="75">
        <v>4</v>
      </c>
      <c r="D203" s="75">
        <v>9</v>
      </c>
      <c r="E203" s="76">
        <v>5227000</v>
      </c>
      <c r="F203" s="76"/>
      <c r="G203" s="61" t="s">
        <v>392</v>
      </c>
      <c r="H203" s="62">
        <f t="shared" si="59"/>
        <v>9072.2000000000007</v>
      </c>
      <c r="I203" s="62"/>
      <c r="J203" s="62">
        <v>9072.2000000000007</v>
      </c>
      <c r="K203" s="62">
        <f t="shared" si="60"/>
        <v>5944.2</v>
      </c>
      <c r="L203" s="62"/>
      <c r="M203" s="62">
        <v>5944.2</v>
      </c>
      <c r="N203" s="62">
        <f t="shared" ref="N203:N266" si="61">K203*100/H203</f>
        <v>65.521042305063816</v>
      </c>
      <c r="O203" s="62"/>
      <c r="P203" s="62">
        <f t="shared" ref="P203:P262" si="62">M203*100/J203</f>
        <v>65.521042305063816</v>
      </c>
    </row>
    <row r="204" spans="1:16" s="59" customFormat="1" ht="15.75" x14ac:dyDescent="0.25">
      <c r="A204" s="51" t="s">
        <v>416</v>
      </c>
      <c r="B204" s="67" t="s">
        <v>365</v>
      </c>
      <c r="C204" s="67" t="s">
        <v>63</v>
      </c>
      <c r="D204" s="67" t="s">
        <v>91</v>
      </c>
      <c r="E204" s="56" t="s">
        <v>386</v>
      </c>
      <c r="F204" s="56"/>
      <c r="G204" s="56"/>
      <c r="H204" s="28">
        <f>H205+H210+H213</f>
        <v>73447.900000000009</v>
      </c>
      <c r="I204" s="28">
        <f>I205+I210+I213</f>
        <v>73447.900000000009</v>
      </c>
      <c r="J204" s="28">
        <f>J206</f>
        <v>0</v>
      </c>
      <c r="K204" s="28">
        <f>K205+K210+K213</f>
        <v>38961.200000000004</v>
      </c>
      <c r="L204" s="28">
        <f>L205+L210+L213</f>
        <v>38961.200000000004</v>
      </c>
      <c r="M204" s="28">
        <f>M206</f>
        <v>0</v>
      </c>
      <c r="N204" s="28">
        <f t="shared" si="61"/>
        <v>53.046036714460179</v>
      </c>
      <c r="O204" s="28">
        <f t="shared" ref="O204:O266" si="63">L204*100/I204</f>
        <v>53.046036714460179</v>
      </c>
      <c r="P204" s="28"/>
    </row>
    <row r="205" spans="1:16" s="59" customFormat="1" ht="39" customHeight="1" x14ac:dyDescent="0.25">
      <c r="A205" s="51" t="s">
        <v>840</v>
      </c>
      <c r="B205" s="67" t="s">
        <v>365</v>
      </c>
      <c r="C205" s="67" t="s">
        <v>63</v>
      </c>
      <c r="D205" s="67" t="s">
        <v>91</v>
      </c>
      <c r="E205" s="56" t="s">
        <v>417</v>
      </c>
      <c r="F205" s="56"/>
      <c r="G205" s="56"/>
      <c r="H205" s="28">
        <f>H206+H208</f>
        <v>4216.8</v>
      </c>
      <c r="I205" s="28">
        <f t="shared" ref="I205:J205" si="64">I206+I208</f>
        <v>4216.8</v>
      </c>
      <c r="J205" s="28">
        <f t="shared" si="64"/>
        <v>0</v>
      </c>
      <c r="K205" s="28">
        <f>K206+K208</f>
        <v>1177.4000000000001</v>
      </c>
      <c r="L205" s="28">
        <f t="shared" ref="L205:M205" si="65">L206+L208</f>
        <v>1177.4000000000001</v>
      </c>
      <c r="M205" s="28">
        <f t="shared" si="65"/>
        <v>0</v>
      </c>
      <c r="N205" s="28">
        <f t="shared" si="61"/>
        <v>27.921646746347943</v>
      </c>
      <c r="O205" s="28">
        <f t="shared" si="63"/>
        <v>27.921646746347943</v>
      </c>
      <c r="P205" s="28"/>
    </row>
    <row r="206" spans="1:16" s="21" customFormat="1" ht="15.75" x14ac:dyDescent="0.25">
      <c r="A206" s="60" t="s">
        <v>389</v>
      </c>
      <c r="B206" s="68" t="s">
        <v>365</v>
      </c>
      <c r="C206" s="68" t="s">
        <v>63</v>
      </c>
      <c r="D206" s="68" t="s">
        <v>91</v>
      </c>
      <c r="E206" s="61" t="s">
        <v>417</v>
      </c>
      <c r="F206" s="61"/>
      <c r="G206" s="61" t="s">
        <v>397</v>
      </c>
      <c r="H206" s="62">
        <f>H207</f>
        <v>957.4</v>
      </c>
      <c r="I206" s="62">
        <f t="shared" ref="I206:M206" si="66">I207</f>
        <v>957.4</v>
      </c>
      <c r="J206" s="62">
        <f t="shared" si="66"/>
        <v>0</v>
      </c>
      <c r="K206" s="62">
        <f>K207</f>
        <v>957.4</v>
      </c>
      <c r="L206" s="62">
        <f t="shared" si="66"/>
        <v>957.4</v>
      </c>
      <c r="M206" s="62">
        <f t="shared" si="66"/>
        <v>0</v>
      </c>
      <c r="N206" s="62">
        <f t="shared" si="61"/>
        <v>100</v>
      </c>
      <c r="O206" s="62">
        <f t="shared" si="63"/>
        <v>100</v>
      </c>
      <c r="P206" s="62"/>
    </row>
    <row r="207" spans="1:16" s="21" customFormat="1" ht="15.75" x14ac:dyDescent="0.25">
      <c r="A207" s="60" t="s">
        <v>838</v>
      </c>
      <c r="B207" s="68" t="s">
        <v>365</v>
      </c>
      <c r="C207" s="68" t="s">
        <v>63</v>
      </c>
      <c r="D207" s="68" t="s">
        <v>91</v>
      </c>
      <c r="E207" s="61" t="s">
        <v>417</v>
      </c>
      <c r="F207" s="61"/>
      <c r="G207" s="61" t="s">
        <v>541</v>
      </c>
      <c r="H207" s="62">
        <f>SUM(I207:J207)</f>
        <v>957.4</v>
      </c>
      <c r="I207" s="62">
        <v>957.4</v>
      </c>
      <c r="J207" s="62"/>
      <c r="K207" s="62">
        <f>SUM(L207:M207)</f>
        <v>957.4</v>
      </c>
      <c r="L207" s="62">
        <v>957.4</v>
      </c>
      <c r="M207" s="62"/>
      <c r="N207" s="62">
        <f t="shared" si="61"/>
        <v>100</v>
      </c>
      <c r="O207" s="62">
        <f t="shared" si="63"/>
        <v>100</v>
      </c>
      <c r="P207" s="62"/>
    </row>
    <row r="208" spans="1:16" s="21" customFormat="1" ht="15.75" x14ac:dyDescent="0.25">
      <c r="A208" s="60" t="s">
        <v>412</v>
      </c>
      <c r="B208" s="68" t="s">
        <v>365</v>
      </c>
      <c r="C208" s="68" t="s">
        <v>63</v>
      </c>
      <c r="D208" s="68" t="s">
        <v>91</v>
      </c>
      <c r="E208" s="61" t="s">
        <v>417</v>
      </c>
      <c r="F208" s="61"/>
      <c r="G208" s="61" t="s">
        <v>413</v>
      </c>
      <c r="H208" s="62">
        <f>SUM(I208:J208)</f>
        <v>3259.4</v>
      </c>
      <c r="I208" s="62">
        <f>I209</f>
        <v>3259.4</v>
      </c>
      <c r="J208" s="62"/>
      <c r="K208" s="62">
        <f>SUM(L208:M208)</f>
        <v>220</v>
      </c>
      <c r="L208" s="62">
        <f>L209</f>
        <v>220</v>
      </c>
      <c r="M208" s="62"/>
      <c r="N208" s="62">
        <f t="shared" si="61"/>
        <v>6.749708535313248</v>
      </c>
      <c r="O208" s="62">
        <f t="shared" si="63"/>
        <v>6.749708535313248</v>
      </c>
      <c r="P208" s="62"/>
    </row>
    <row r="209" spans="1:16" s="21" customFormat="1" ht="31.5" x14ac:dyDescent="0.25">
      <c r="A209" s="60" t="s">
        <v>414</v>
      </c>
      <c r="B209" s="68" t="s">
        <v>365</v>
      </c>
      <c r="C209" s="68" t="s">
        <v>63</v>
      </c>
      <c r="D209" s="68" t="s">
        <v>91</v>
      </c>
      <c r="E209" s="61" t="s">
        <v>417</v>
      </c>
      <c r="F209" s="61"/>
      <c r="G209" s="61" t="s">
        <v>415</v>
      </c>
      <c r="H209" s="62">
        <f>SUM(I209:J209)</f>
        <v>3259.4</v>
      </c>
      <c r="I209" s="62">
        <v>3259.4</v>
      </c>
      <c r="J209" s="62"/>
      <c r="K209" s="62">
        <f>SUM(L209:M209)</f>
        <v>220</v>
      </c>
      <c r="L209" s="62">
        <v>220</v>
      </c>
      <c r="M209" s="62"/>
      <c r="N209" s="62">
        <f t="shared" si="61"/>
        <v>6.749708535313248</v>
      </c>
      <c r="O209" s="62">
        <f t="shared" si="63"/>
        <v>6.749708535313248</v>
      </c>
      <c r="P209" s="62"/>
    </row>
    <row r="210" spans="1:16" s="59" customFormat="1" ht="31.5" x14ac:dyDescent="0.25">
      <c r="A210" s="57" t="s">
        <v>842</v>
      </c>
      <c r="B210" s="67" t="s">
        <v>365</v>
      </c>
      <c r="C210" s="67" t="s">
        <v>63</v>
      </c>
      <c r="D210" s="67" t="s">
        <v>91</v>
      </c>
      <c r="E210" s="56" t="s">
        <v>438</v>
      </c>
      <c r="F210" s="56"/>
      <c r="G210" s="56"/>
      <c r="H210" s="28">
        <f>H211</f>
        <v>68223</v>
      </c>
      <c r="I210" s="28">
        <f>I211</f>
        <v>68223</v>
      </c>
      <c r="J210" s="28"/>
      <c r="K210" s="28">
        <f>K211</f>
        <v>37783.800000000003</v>
      </c>
      <c r="L210" s="28">
        <f>L211</f>
        <v>37783.800000000003</v>
      </c>
      <c r="M210" s="28"/>
      <c r="N210" s="28">
        <f t="shared" si="61"/>
        <v>55.382788795567485</v>
      </c>
      <c r="O210" s="28">
        <f t="shared" si="63"/>
        <v>55.382788795567485</v>
      </c>
      <c r="P210" s="28"/>
    </row>
    <row r="211" spans="1:16" s="21" customFormat="1" ht="15.75" x14ac:dyDescent="0.25">
      <c r="A211" s="60" t="s">
        <v>389</v>
      </c>
      <c r="B211" s="68" t="s">
        <v>365</v>
      </c>
      <c r="C211" s="68" t="s">
        <v>63</v>
      </c>
      <c r="D211" s="68" t="s">
        <v>91</v>
      </c>
      <c r="E211" s="61" t="s">
        <v>438</v>
      </c>
      <c r="F211" s="61"/>
      <c r="G211" s="61" t="s">
        <v>397</v>
      </c>
      <c r="H211" s="62">
        <f>H212</f>
        <v>68223</v>
      </c>
      <c r="I211" s="62">
        <f t="shared" ref="I211:M211" si="67">I212</f>
        <v>68223</v>
      </c>
      <c r="J211" s="62">
        <f t="shared" si="67"/>
        <v>0</v>
      </c>
      <c r="K211" s="62">
        <f>K212</f>
        <v>37783.800000000003</v>
      </c>
      <c r="L211" s="62">
        <f t="shared" si="67"/>
        <v>37783.800000000003</v>
      </c>
      <c r="M211" s="62">
        <f t="shared" si="67"/>
        <v>0</v>
      </c>
      <c r="N211" s="62">
        <f t="shared" si="61"/>
        <v>55.382788795567485</v>
      </c>
      <c r="O211" s="62">
        <f t="shared" si="63"/>
        <v>55.382788795567485</v>
      </c>
      <c r="P211" s="62"/>
    </row>
    <row r="212" spans="1:16" s="21" customFormat="1" ht="15.75" x14ac:dyDescent="0.25">
      <c r="A212" s="60" t="s">
        <v>390</v>
      </c>
      <c r="B212" s="68" t="s">
        <v>365</v>
      </c>
      <c r="C212" s="68" t="s">
        <v>63</v>
      </c>
      <c r="D212" s="68" t="s">
        <v>91</v>
      </c>
      <c r="E212" s="61" t="s">
        <v>438</v>
      </c>
      <c r="F212" s="61"/>
      <c r="G212" s="61" t="s">
        <v>392</v>
      </c>
      <c r="H212" s="62">
        <f>SUM(I212:J212)</f>
        <v>68223</v>
      </c>
      <c r="I212" s="62">
        <v>68223</v>
      </c>
      <c r="J212" s="62"/>
      <c r="K212" s="62">
        <f>SUM(L212:M212)</f>
        <v>37783.800000000003</v>
      </c>
      <c r="L212" s="62">
        <v>37783.800000000003</v>
      </c>
      <c r="M212" s="62"/>
      <c r="N212" s="62">
        <f t="shared" si="61"/>
        <v>55.382788795567485</v>
      </c>
      <c r="O212" s="62">
        <f t="shared" si="63"/>
        <v>55.382788795567485</v>
      </c>
      <c r="P212" s="62"/>
    </row>
    <row r="213" spans="1:16" s="59" customFormat="1" ht="15.75" x14ac:dyDescent="0.25">
      <c r="A213" s="57" t="s">
        <v>841</v>
      </c>
      <c r="B213" s="67" t="s">
        <v>365</v>
      </c>
      <c r="C213" s="67" t="s">
        <v>63</v>
      </c>
      <c r="D213" s="67" t="s">
        <v>91</v>
      </c>
      <c r="E213" s="56" t="s">
        <v>665</v>
      </c>
      <c r="F213" s="56"/>
      <c r="G213" s="56"/>
      <c r="H213" s="28">
        <f>H214</f>
        <v>1008.1</v>
      </c>
      <c r="I213" s="28">
        <f>I214</f>
        <v>1008.1</v>
      </c>
      <c r="J213" s="28"/>
      <c r="K213" s="28">
        <f>K214</f>
        <v>0</v>
      </c>
      <c r="L213" s="28">
        <f>L214</f>
        <v>0</v>
      </c>
      <c r="M213" s="28"/>
      <c r="N213" s="28">
        <f t="shared" si="61"/>
        <v>0</v>
      </c>
      <c r="O213" s="28">
        <f t="shared" si="63"/>
        <v>0</v>
      </c>
      <c r="P213" s="28"/>
    </row>
    <row r="214" spans="1:16" s="21" customFormat="1" ht="15.75" x14ac:dyDescent="0.25">
      <c r="A214" s="60" t="s">
        <v>389</v>
      </c>
      <c r="B214" s="68" t="s">
        <v>365</v>
      </c>
      <c r="C214" s="68" t="s">
        <v>63</v>
      </c>
      <c r="D214" s="68" t="s">
        <v>91</v>
      </c>
      <c r="E214" s="61" t="s">
        <v>665</v>
      </c>
      <c r="F214" s="61"/>
      <c r="G214" s="61" t="s">
        <v>397</v>
      </c>
      <c r="H214" s="62">
        <f t="shared" ref="H214:H215" si="68">SUM(I214:J214)</f>
        <v>1008.1</v>
      </c>
      <c r="I214" s="62">
        <f>I215</f>
        <v>1008.1</v>
      </c>
      <c r="J214" s="62"/>
      <c r="K214" s="62">
        <f t="shared" ref="K214:K215" si="69">SUM(L214:M214)</f>
        <v>0</v>
      </c>
      <c r="L214" s="62">
        <f>L215</f>
        <v>0</v>
      </c>
      <c r="M214" s="62"/>
      <c r="N214" s="62">
        <f t="shared" si="61"/>
        <v>0</v>
      </c>
      <c r="O214" s="62">
        <f t="shared" si="63"/>
        <v>0</v>
      </c>
      <c r="P214" s="62"/>
    </row>
    <row r="215" spans="1:16" s="21" customFormat="1" ht="15.75" x14ac:dyDescent="0.25">
      <c r="A215" s="60" t="s">
        <v>390</v>
      </c>
      <c r="B215" s="68" t="s">
        <v>365</v>
      </c>
      <c r="C215" s="68" t="s">
        <v>63</v>
      </c>
      <c r="D215" s="68" t="s">
        <v>91</v>
      </c>
      <c r="E215" s="61" t="s">
        <v>665</v>
      </c>
      <c r="F215" s="61"/>
      <c r="G215" s="61" t="s">
        <v>392</v>
      </c>
      <c r="H215" s="62">
        <f t="shared" si="68"/>
        <v>1008.1</v>
      </c>
      <c r="I215" s="62">
        <v>1008.1</v>
      </c>
      <c r="J215" s="62"/>
      <c r="K215" s="62">
        <f t="shared" si="69"/>
        <v>0</v>
      </c>
      <c r="L215" s="62"/>
      <c r="M215" s="62"/>
      <c r="N215" s="62">
        <f t="shared" si="61"/>
        <v>0</v>
      </c>
      <c r="O215" s="62">
        <f t="shared" si="63"/>
        <v>0</v>
      </c>
      <c r="P215" s="62"/>
    </row>
    <row r="216" spans="1:16" s="59" customFormat="1" ht="15.75" x14ac:dyDescent="0.25">
      <c r="A216" s="57" t="s">
        <v>114</v>
      </c>
      <c r="B216" s="56" t="s">
        <v>365</v>
      </c>
      <c r="C216" s="56" t="s">
        <v>63</v>
      </c>
      <c r="D216" s="56" t="s">
        <v>115</v>
      </c>
      <c r="E216" s="56"/>
      <c r="F216" s="56"/>
      <c r="G216" s="56"/>
      <c r="H216" s="28">
        <f>SUM(J216+I216)</f>
        <v>16370.7</v>
      </c>
      <c r="I216" s="28">
        <f>I217+I226+I220</f>
        <v>16370.7</v>
      </c>
      <c r="J216" s="28">
        <f>J217+J220+J226</f>
        <v>0</v>
      </c>
      <c r="K216" s="28">
        <f>SUM(M216+L216)</f>
        <v>12803.099999999999</v>
      </c>
      <c r="L216" s="28">
        <f>L217+L226+L220</f>
        <v>12803.099999999999</v>
      </c>
      <c r="M216" s="28">
        <f>M217+M220+M226</f>
        <v>0</v>
      </c>
      <c r="N216" s="28">
        <f t="shared" si="61"/>
        <v>78.207407135919638</v>
      </c>
      <c r="O216" s="28">
        <f t="shared" si="63"/>
        <v>78.207407135919638</v>
      </c>
      <c r="P216" s="28"/>
    </row>
    <row r="217" spans="1:16" s="59" customFormat="1" ht="15.75" x14ac:dyDescent="0.25">
      <c r="A217" s="57" t="s">
        <v>822</v>
      </c>
      <c r="B217" s="56" t="s">
        <v>365</v>
      </c>
      <c r="C217" s="56" t="s">
        <v>63</v>
      </c>
      <c r="D217" s="56">
        <v>10</v>
      </c>
      <c r="E217" s="56">
        <v>3300200</v>
      </c>
      <c r="F217" s="56"/>
      <c r="G217" s="56"/>
      <c r="H217" s="28">
        <f>SUM(J217+I217)</f>
        <v>905</v>
      </c>
      <c r="I217" s="28">
        <f>SUM(I218)</f>
        <v>905</v>
      </c>
      <c r="J217" s="28"/>
      <c r="K217" s="28">
        <f>SUM(M217+L217)</f>
        <v>503.8</v>
      </c>
      <c r="L217" s="28">
        <f>SUM(L218)</f>
        <v>503.8</v>
      </c>
      <c r="M217" s="28"/>
      <c r="N217" s="28">
        <f t="shared" si="61"/>
        <v>55.668508287292816</v>
      </c>
      <c r="O217" s="28">
        <f t="shared" si="63"/>
        <v>55.668508287292816</v>
      </c>
      <c r="P217" s="28"/>
    </row>
    <row r="218" spans="1:16" s="21" customFormat="1" ht="15.75" x14ac:dyDescent="0.25">
      <c r="A218" s="60" t="s">
        <v>350</v>
      </c>
      <c r="B218" s="61" t="s">
        <v>365</v>
      </c>
      <c r="C218" s="61" t="s">
        <v>63</v>
      </c>
      <c r="D218" s="61">
        <v>10</v>
      </c>
      <c r="E218" s="61">
        <v>3300200</v>
      </c>
      <c r="F218" s="61"/>
      <c r="G218" s="61">
        <v>240</v>
      </c>
      <c r="H218" s="62">
        <f>SUM(J218+I218)</f>
        <v>905</v>
      </c>
      <c r="I218" s="62">
        <f>SUM(I219)</f>
        <v>905</v>
      </c>
      <c r="J218" s="62"/>
      <c r="K218" s="62">
        <f>SUM(M218+L218)</f>
        <v>503.8</v>
      </c>
      <c r="L218" s="62">
        <f>SUM(L219)</f>
        <v>503.8</v>
      </c>
      <c r="M218" s="62"/>
      <c r="N218" s="62">
        <f t="shared" si="61"/>
        <v>55.668508287292816</v>
      </c>
      <c r="O218" s="62">
        <f t="shared" si="63"/>
        <v>55.668508287292816</v>
      </c>
      <c r="P218" s="62"/>
    </row>
    <row r="219" spans="1:16" s="21" customFormat="1" ht="15.75" x14ac:dyDescent="0.25">
      <c r="A219" s="60" t="s">
        <v>363</v>
      </c>
      <c r="B219" s="61" t="s">
        <v>365</v>
      </c>
      <c r="C219" s="61" t="s">
        <v>63</v>
      </c>
      <c r="D219" s="61">
        <v>10</v>
      </c>
      <c r="E219" s="61">
        <v>3300200</v>
      </c>
      <c r="F219" s="61"/>
      <c r="G219" s="61">
        <v>242</v>
      </c>
      <c r="H219" s="62">
        <f>SUM(J219+I219)</f>
        <v>905</v>
      </c>
      <c r="I219" s="62">
        <v>905</v>
      </c>
      <c r="J219" s="62"/>
      <c r="K219" s="62">
        <f>SUM(M219+L219)</f>
        <v>503.8</v>
      </c>
      <c r="L219" s="62">
        <v>503.8</v>
      </c>
      <c r="M219" s="62"/>
      <c r="N219" s="62">
        <f t="shared" si="61"/>
        <v>55.668508287292816</v>
      </c>
      <c r="O219" s="62">
        <f t="shared" si="63"/>
        <v>55.668508287292816</v>
      </c>
      <c r="P219" s="62"/>
    </row>
    <row r="220" spans="1:16" s="59" customFormat="1" ht="15.75" x14ac:dyDescent="0.25">
      <c r="A220" s="57" t="s">
        <v>843</v>
      </c>
      <c r="B220" s="67" t="s">
        <v>365</v>
      </c>
      <c r="C220" s="67" t="s">
        <v>63</v>
      </c>
      <c r="D220" s="67">
        <v>10</v>
      </c>
      <c r="E220" s="67" t="s">
        <v>418</v>
      </c>
      <c r="F220" s="67"/>
      <c r="G220" s="56"/>
      <c r="H220" s="28">
        <f t="shared" ref="H220:M220" si="70">H221</f>
        <v>9801.2000000000007</v>
      </c>
      <c r="I220" s="28">
        <f>I221+I224</f>
        <v>9816.8000000000011</v>
      </c>
      <c r="J220" s="28">
        <f t="shared" si="70"/>
        <v>0</v>
      </c>
      <c r="K220" s="28">
        <f t="shared" si="70"/>
        <v>8691.4</v>
      </c>
      <c r="L220" s="28">
        <f>L221+L224</f>
        <v>8692.1999999999989</v>
      </c>
      <c r="M220" s="28">
        <f t="shared" si="70"/>
        <v>0</v>
      </c>
      <c r="N220" s="28">
        <f t="shared" si="61"/>
        <v>88.676896706525724</v>
      </c>
      <c r="O220" s="28">
        <f t="shared" si="63"/>
        <v>88.544128432890531</v>
      </c>
      <c r="P220" s="28"/>
    </row>
    <row r="221" spans="1:16" s="21" customFormat="1" ht="15.75" x14ac:dyDescent="0.25">
      <c r="A221" s="60" t="s">
        <v>403</v>
      </c>
      <c r="B221" s="68" t="s">
        <v>365</v>
      </c>
      <c r="C221" s="68" t="s">
        <v>63</v>
      </c>
      <c r="D221" s="68">
        <v>10</v>
      </c>
      <c r="E221" s="68" t="s">
        <v>418</v>
      </c>
      <c r="F221" s="68"/>
      <c r="G221" s="61" t="s">
        <v>419</v>
      </c>
      <c r="H221" s="62">
        <f t="shared" ref="H221:M221" si="71">H222+H223</f>
        <v>9801.2000000000007</v>
      </c>
      <c r="I221" s="62">
        <f t="shared" si="71"/>
        <v>9801.2000000000007</v>
      </c>
      <c r="J221" s="62">
        <f t="shared" si="71"/>
        <v>0</v>
      </c>
      <c r="K221" s="62">
        <f t="shared" si="71"/>
        <v>8691.4</v>
      </c>
      <c r="L221" s="62">
        <f t="shared" si="71"/>
        <v>8691.4</v>
      </c>
      <c r="M221" s="62">
        <f t="shared" si="71"/>
        <v>0</v>
      </c>
      <c r="N221" s="62">
        <f t="shared" si="61"/>
        <v>88.676896706525724</v>
      </c>
      <c r="O221" s="62">
        <f t="shared" si="63"/>
        <v>88.676896706525724</v>
      </c>
      <c r="P221" s="62"/>
    </row>
    <row r="222" spans="1:16" s="21" customFormat="1" ht="31.5" x14ac:dyDescent="0.25">
      <c r="A222" s="60" t="s">
        <v>420</v>
      </c>
      <c r="B222" s="68" t="s">
        <v>365</v>
      </c>
      <c r="C222" s="68" t="s">
        <v>63</v>
      </c>
      <c r="D222" s="68">
        <v>10</v>
      </c>
      <c r="E222" s="68" t="s">
        <v>418</v>
      </c>
      <c r="F222" s="68"/>
      <c r="G222" s="61" t="s">
        <v>421</v>
      </c>
      <c r="H222" s="62">
        <f>SUM(I222:J222)</f>
        <v>9584.5</v>
      </c>
      <c r="I222" s="62">
        <v>9584.5</v>
      </c>
      <c r="J222" s="62"/>
      <c r="K222" s="62">
        <f>SUM(L222:M222)</f>
        <v>8539.4</v>
      </c>
      <c r="L222" s="62">
        <v>8539.4</v>
      </c>
      <c r="M222" s="62"/>
      <c r="N222" s="62">
        <f t="shared" si="61"/>
        <v>89.095936146903853</v>
      </c>
      <c r="O222" s="62">
        <f t="shared" si="63"/>
        <v>89.095936146903853</v>
      </c>
      <c r="P222" s="62"/>
    </row>
    <row r="223" spans="1:16" s="21" customFormat="1" ht="15.75" x14ac:dyDescent="0.25">
      <c r="A223" s="60" t="s">
        <v>405</v>
      </c>
      <c r="B223" s="68" t="s">
        <v>365</v>
      </c>
      <c r="C223" s="68" t="s">
        <v>63</v>
      </c>
      <c r="D223" s="68">
        <v>10</v>
      </c>
      <c r="E223" s="68" t="s">
        <v>418</v>
      </c>
      <c r="F223" s="68"/>
      <c r="G223" s="61" t="s">
        <v>406</v>
      </c>
      <c r="H223" s="62">
        <f>SUM(I223:J223)</f>
        <v>216.7</v>
      </c>
      <c r="I223" s="62">
        <v>216.7</v>
      </c>
      <c r="J223" s="62"/>
      <c r="K223" s="62">
        <f>SUM(L223:M223)</f>
        <v>152</v>
      </c>
      <c r="L223" s="62">
        <v>152</v>
      </c>
      <c r="M223" s="62"/>
      <c r="N223" s="62">
        <f t="shared" si="61"/>
        <v>70.143054914628522</v>
      </c>
      <c r="O223" s="62">
        <f t="shared" si="63"/>
        <v>70.143054914628522</v>
      </c>
      <c r="P223" s="62"/>
    </row>
    <row r="224" spans="1:16" s="21" customFormat="1" ht="15.75" x14ac:dyDescent="0.25">
      <c r="A224" s="63" t="s">
        <v>353</v>
      </c>
      <c r="B224" s="68" t="s">
        <v>365</v>
      </c>
      <c r="C224" s="68" t="s">
        <v>63</v>
      </c>
      <c r="D224" s="68">
        <v>10</v>
      </c>
      <c r="E224" s="68" t="s">
        <v>418</v>
      </c>
      <c r="F224" s="68"/>
      <c r="G224" s="61" t="s">
        <v>706</v>
      </c>
      <c r="H224" s="62">
        <f t="shared" ref="H224:H225" si="72">SUM(I224:J224)</f>
        <v>15.6</v>
      </c>
      <c r="I224" s="62">
        <f>I225</f>
        <v>15.6</v>
      </c>
      <c r="J224" s="62">
        <f>J225</f>
        <v>0</v>
      </c>
      <c r="K224" s="62">
        <f t="shared" ref="K224:K225" si="73">SUM(L224:M224)</f>
        <v>0.8</v>
      </c>
      <c r="L224" s="62">
        <f>L225</f>
        <v>0.8</v>
      </c>
      <c r="M224" s="62">
        <f>M225</f>
        <v>0</v>
      </c>
      <c r="N224" s="62">
        <f t="shared" si="61"/>
        <v>5.1282051282051286</v>
      </c>
      <c r="O224" s="62">
        <f t="shared" si="63"/>
        <v>5.1282051282051286</v>
      </c>
      <c r="P224" s="62"/>
    </row>
    <row r="225" spans="1:16" s="21" customFormat="1" ht="15.75" x14ac:dyDescent="0.25">
      <c r="A225" s="63" t="s">
        <v>354</v>
      </c>
      <c r="B225" s="68" t="s">
        <v>365</v>
      </c>
      <c r="C225" s="68" t="s">
        <v>63</v>
      </c>
      <c r="D225" s="68">
        <v>10</v>
      </c>
      <c r="E225" s="68" t="s">
        <v>418</v>
      </c>
      <c r="F225" s="68"/>
      <c r="G225" s="61" t="s">
        <v>707</v>
      </c>
      <c r="H225" s="62">
        <f t="shared" si="72"/>
        <v>15.6</v>
      </c>
      <c r="I225" s="62">
        <v>15.6</v>
      </c>
      <c r="J225" s="62"/>
      <c r="K225" s="62">
        <f t="shared" si="73"/>
        <v>0.8</v>
      </c>
      <c r="L225" s="62">
        <v>0.8</v>
      </c>
      <c r="M225" s="62"/>
      <c r="N225" s="62">
        <f t="shared" si="61"/>
        <v>5.1282051282051286</v>
      </c>
      <c r="O225" s="62">
        <f t="shared" si="63"/>
        <v>5.1282051282051286</v>
      </c>
      <c r="P225" s="62"/>
    </row>
    <row r="226" spans="1:16" s="59" customFormat="1" ht="31.5" x14ac:dyDescent="0.25">
      <c r="A226" s="51" t="s">
        <v>821</v>
      </c>
      <c r="B226" s="67" t="s">
        <v>365</v>
      </c>
      <c r="C226" s="67" t="s">
        <v>63</v>
      </c>
      <c r="D226" s="67">
        <v>10</v>
      </c>
      <c r="E226" s="56" t="s">
        <v>422</v>
      </c>
      <c r="F226" s="56"/>
      <c r="G226" s="56"/>
      <c r="H226" s="28">
        <f>H227+H230</f>
        <v>5648.9</v>
      </c>
      <c r="I226" s="28">
        <f>I227+I230</f>
        <v>5648.9</v>
      </c>
      <c r="J226" s="28">
        <f t="shared" ref="J226" si="74">J227</f>
        <v>0</v>
      </c>
      <c r="K226" s="28">
        <f>K227+K230</f>
        <v>3607.1</v>
      </c>
      <c r="L226" s="28">
        <f>L227+L230</f>
        <v>3607.1</v>
      </c>
      <c r="M226" s="28">
        <f t="shared" ref="M226" si="75">M227</f>
        <v>0</v>
      </c>
      <c r="N226" s="28">
        <f t="shared" si="61"/>
        <v>63.854909805448855</v>
      </c>
      <c r="O226" s="28">
        <f t="shared" si="63"/>
        <v>63.854909805448855</v>
      </c>
      <c r="P226" s="28"/>
    </row>
    <row r="227" spans="1:16" s="21" customFormat="1" ht="15.75" x14ac:dyDescent="0.25">
      <c r="A227" s="60" t="s">
        <v>389</v>
      </c>
      <c r="B227" s="68" t="s">
        <v>365</v>
      </c>
      <c r="C227" s="68" t="s">
        <v>63</v>
      </c>
      <c r="D227" s="68">
        <v>10</v>
      </c>
      <c r="E227" s="61" t="s">
        <v>422</v>
      </c>
      <c r="F227" s="61"/>
      <c r="G227" s="61" t="s">
        <v>397</v>
      </c>
      <c r="H227" s="62">
        <f>SUM(I227:J227)</f>
        <v>5588.2999999999993</v>
      </c>
      <c r="I227" s="62">
        <f>I229+I228</f>
        <v>5588.2999999999993</v>
      </c>
      <c r="J227" s="62">
        <f>J229</f>
        <v>0</v>
      </c>
      <c r="K227" s="62">
        <f>SUM(L227:M227)</f>
        <v>3607.1</v>
      </c>
      <c r="L227" s="62">
        <f>L229+L228</f>
        <v>3607.1</v>
      </c>
      <c r="M227" s="62">
        <f>M229</f>
        <v>0</v>
      </c>
      <c r="N227" s="62">
        <f t="shared" si="61"/>
        <v>64.547357872698328</v>
      </c>
      <c r="O227" s="62">
        <f t="shared" si="63"/>
        <v>64.547357872698328</v>
      </c>
      <c r="P227" s="62"/>
    </row>
    <row r="228" spans="1:16" s="21" customFormat="1" ht="15.75" x14ac:dyDescent="0.25">
      <c r="A228" s="60" t="s">
        <v>363</v>
      </c>
      <c r="B228" s="68" t="s">
        <v>365</v>
      </c>
      <c r="C228" s="68" t="s">
        <v>63</v>
      </c>
      <c r="D228" s="68">
        <v>10</v>
      </c>
      <c r="E228" s="61" t="s">
        <v>422</v>
      </c>
      <c r="F228" s="61"/>
      <c r="G228" s="61" t="s">
        <v>649</v>
      </c>
      <c r="H228" s="62">
        <f t="shared" ref="H228:H231" si="76">SUM(I228:J228)</f>
        <v>5002.8999999999996</v>
      </c>
      <c r="I228" s="62">
        <v>5002.8999999999996</v>
      </c>
      <c r="J228" s="62"/>
      <c r="K228" s="62">
        <f t="shared" ref="K228:K231" si="77">SUM(L228:M228)</f>
        <v>3607.1</v>
      </c>
      <c r="L228" s="62">
        <v>3607.1</v>
      </c>
      <c r="M228" s="62"/>
      <c r="N228" s="62">
        <f t="shared" si="61"/>
        <v>72.100181894501191</v>
      </c>
      <c r="O228" s="62">
        <f t="shared" si="63"/>
        <v>72.100181894501191</v>
      </c>
      <c r="P228" s="62"/>
    </row>
    <row r="229" spans="1:16" s="21" customFormat="1" ht="15.75" x14ac:dyDescent="0.25">
      <c r="A229" s="60" t="s">
        <v>390</v>
      </c>
      <c r="B229" s="68" t="s">
        <v>365</v>
      </c>
      <c r="C229" s="68" t="s">
        <v>63</v>
      </c>
      <c r="D229" s="68">
        <v>10</v>
      </c>
      <c r="E229" s="61" t="s">
        <v>422</v>
      </c>
      <c r="F229" s="61"/>
      <c r="G229" s="61" t="s">
        <v>392</v>
      </c>
      <c r="H229" s="62">
        <f t="shared" si="76"/>
        <v>585.4</v>
      </c>
      <c r="I229" s="62">
        <v>585.4</v>
      </c>
      <c r="J229" s="62"/>
      <c r="K229" s="62">
        <f t="shared" si="77"/>
        <v>0</v>
      </c>
      <c r="L229" s="62"/>
      <c r="M229" s="62"/>
      <c r="N229" s="62">
        <f t="shared" si="61"/>
        <v>0</v>
      </c>
      <c r="O229" s="62">
        <f t="shared" si="63"/>
        <v>0</v>
      </c>
      <c r="P229" s="62"/>
    </row>
    <row r="230" spans="1:16" ht="15.75" x14ac:dyDescent="0.25">
      <c r="A230" s="60" t="s">
        <v>403</v>
      </c>
      <c r="B230" s="68" t="s">
        <v>365</v>
      </c>
      <c r="C230" s="68" t="s">
        <v>63</v>
      </c>
      <c r="D230" s="68" t="s">
        <v>115</v>
      </c>
      <c r="E230" s="61" t="s">
        <v>422</v>
      </c>
      <c r="F230" s="91"/>
      <c r="G230" s="61" t="s">
        <v>419</v>
      </c>
      <c r="H230" s="62">
        <f t="shared" si="76"/>
        <v>60.6</v>
      </c>
      <c r="I230" s="62">
        <f>I231</f>
        <v>60.6</v>
      </c>
      <c r="J230" s="62"/>
      <c r="K230" s="62">
        <f t="shared" si="77"/>
        <v>0</v>
      </c>
      <c r="L230" s="62">
        <f>L231</f>
        <v>0</v>
      </c>
      <c r="M230" s="62"/>
      <c r="N230" s="62">
        <f t="shared" si="61"/>
        <v>0</v>
      </c>
      <c r="O230" s="62">
        <f t="shared" si="63"/>
        <v>0</v>
      </c>
      <c r="P230" s="62"/>
    </row>
    <row r="231" spans="1:16" ht="15.75" x14ac:dyDescent="0.25">
      <c r="A231" s="60" t="s">
        <v>405</v>
      </c>
      <c r="B231" s="68" t="s">
        <v>365</v>
      </c>
      <c r="C231" s="68" t="s">
        <v>63</v>
      </c>
      <c r="D231" s="68" t="s">
        <v>115</v>
      </c>
      <c r="E231" s="61" t="s">
        <v>422</v>
      </c>
      <c r="F231" s="91"/>
      <c r="G231" s="61" t="s">
        <v>406</v>
      </c>
      <c r="H231" s="62">
        <f t="shared" si="76"/>
        <v>60.6</v>
      </c>
      <c r="I231" s="62">
        <v>60.6</v>
      </c>
      <c r="J231" s="62"/>
      <c r="K231" s="62">
        <f t="shared" si="77"/>
        <v>0</v>
      </c>
      <c r="L231" s="62"/>
      <c r="M231" s="62"/>
      <c r="N231" s="62">
        <f t="shared" si="61"/>
        <v>0</v>
      </c>
      <c r="O231" s="62">
        <f t="shared" si="63"/>
        <v>0</v>
      </c>
      <c r="P231" s="62"/>
    </row>
    <row r="232" spans="1:16" s="59" customFormat="1" ht="15.75" x14ac:dyDescent="0.25">
      <c r="A232" s="57" t="s">
        <v>119</v>
      </c>
      <c r="B232" s="56" t="s">
        <v>365</v>
      </c>
      <c r="C232" s="56" t="s">
        <v>63</v>
      </c>
      <c r="D232" s="56">
        <v>12</v>
      </c>
      <c r="E232" s="56" t="s">
        <v>240</v>
      </c>
      <c r="F232" s="56"/>
      <c r="G232" s="56" t="s">
        <v>240</v>
      </c>
      <c r="H232" s="28">
        <f t="shared" ref="H232:H239" si="78">SUM(J232+I232)</f>
        <v>64893.8</v>
      </c>
      <c r="I232" s="28">
        <f>I233+I240+I243+I251+I263+I256</f>
        <v>41060.9</v>
      </c>
      <c r="J232" s="28">
        <f>J233+J240+J243+J251+J263+J256</f>
        <v>23832.899999999998</v>
      </c>
      <c r="K232" s="28">
        <f t="shared" ref="K232:K239" si="79">SUM(M232+L232)</f>
        <v>41552.299999999996</v>
      </c>
      <c r="L232" s="28">
        <f>L233+L240+L243+L251+L263+L256</f>
        <v>29407.699999999997</v>
      </c>
      <c r="M232" s="28">
        <f>M233+M240+M243+M251+M263+M256</f>
        <v>12144.599999999999</v>
      </c>
      <c r="N232" s="28">
        <f t="shared" si="61"/>
        <v>64.031232567672092</v>
      </c>
      <c r="O232" s="28">
        <f t="shared" si="63"/>
        <v>71.619716080261256</v>
      </c>
      <c r="P232" s="28">
        <f t="shared" si="62"/>
        <v>50.957290132547861</v>
      </c>
    </row>
    <row r="233" spans="1:16" s="59" customFormat="1" ht="15.75" x14ac:dyDescent="0.25">
      <c r="A233" s="57" t="s">
        <v>343</v>
      </c>
      <c r="B233" s="56" t="s">
        <v>365</v>
      </c>
      <c r="C233" s="56" t="s">
        <v>63</v>
      </c>
      <c r="D233" s="56">
        <v>12</v>
      </c>
      <c r="E233" s="56" t="s">
        <v>344</v>
      </c>
      <c r="F233" s="56"/>
      <c r="G233" s="56" t="s">
        <v>240</v>
      </c>
      <c r="H233" s="28">
        <f t="shared" si="78"/>
        <v>3328.8999999999996</v>
      </c>
      <c r="I233" s="28"/>
      <c r="J233" s="28">
        <f>J234+J237</f>
        <v>3328.8999999999996</v>
      </c>
      <c r="K233" s="28">
        <f t="shared" si="79"/>
        <v>1708.9</v>
      </c>
      <c r="L233" s="28"/>
      <c r="M233" s="28">
        <f>M234+M237</f>
        <v>1708.9</v>
      </c>
      <c r="N233" s="28">
        <f t="shared" si="61"/>
        <v>51.335275916969572</v>
      </c>
      <c r="O233" s="28"/>
      <c r="P233" s="28">
        <f t="shared" si="62"/>
        <v>51.335275916969572</v>
      </c>
    </row>
    <row r="234" spans="1:16" s="21" customFormat="1" ht="15.75" x14ac:dyDescent="0.25">
      <c r="A234" s="60" t="s">
        <v>346</v>
      </c>
      <c r="B234" s="61" t="s">
        <v>365</v>
      </c>
      <c r="C234" s="61" t="s">
        <v>63</v>
      </c>
      <c r="D234" s="61" t="s">
        <v>120</v>
      </c>
      <c r="E234" s="61" t="s">
        <v>344</v>
      </c>
      <c r="F234" s="61"/>
      <c r="G234" s="61">
        <v>120</v>
      </c>
      <c r="H234" s="62">
        <f t="shared" si="78"/>
        <v>2132</v>
      </c>
      <c r="I234" s="62"/>
      <c r="J234" s="62">
        <f>SUM(J235:J236)</f>
        <v>2132</v>
      </c>
      <c r="K234" s="62">
        <f t="shared" si="79"/>
        <v>1238.8</v>
      </c>
      <c r="L234" s="62"/>
      <c r="M234" s="62">
        <f>SUM(M235:M236)</f>
        <v>1238.8</v>
      </c>
      <c r="N234" s="62">
        <f t="shared" si="61"/>
        <v>58.105065666041277</v>
      </c>
      <c r="O234" s="62"/>
      <c r="P234" s="62">
        <f t="shared" si="62"/>
        <v>58.105065666041277</v>
      </c>
    </row>
    <row r="235" spans="1:16" s="21" customFormat="1" ht="15.75" x14ac:dyDescent="0.25">
      <c r="A235" s="60" t="s">
        <v>347</v>
      </c>
      <c r="B235" s="61" t="s">
        <v>365</v>
      </c>
      <c r="C235" s="61" t="s">
        <v>63</v>
      </c>
      <c r="D235" s="61" t="s">
        <v>120</v>
      </c>
      <c r="E235" s="61" t="s">
        <v>344</v>
      </c>
      <c r="F235" s="61"/>
      <c r="G235" s="61">
        <v>121</v>
      </c>
      <c r="H235" s="62">
        <f t="shared" si="78"/>
        <v>1983</v>
      </c>
      <c r="I235" s="62"/>
      <c r="J235" s="62">
        <v>1983</v>
      </c>
      <c r="K235" s="62">
        <f t="shared" si="79"/>
        <v>1234.5</v>
      </c>
      <c r="L235" s="62"/>
      <c r="M235" s="62">
        <v>1234.5</v>
      </c>
      <c r="N235" s="62">
        <f t="shared" si="61"/>
        <v>62.254160363086235</v>
      </c>
      <c r="O235" s="62"/>
      <c r="P235" s="62">
        <f t="shared" si="62"/>
        <v>62.254160363086235</v>
      </c>
    </row>
    <row r="236" spans="1:16" s="21" customFormat="1" ht="15.75" x14ac:dyDescent="0.25">
      <c r="A236" s="60" t="s">
        <v>348</v>
      </c>
      <c r="B236" s="61" t="s">
        <v>365</v>
      </c>
      <c r="C236" s="61" t="s">
        <v>63</v>
      </c>
      <c r="D236" s="61" t="s">
        <v>120</v>
      </c>
      <c r="E236" s="61" t="s">
        <v>344</v>
      </c>
      <c r="F236" s="61"/>
      <c r="G236" s="61">
        <v>122</v>
      </c>
      <c r="H236" s="62">
        <f t="shared" si="78"/>
        <v>149</v>
      </c>
      <c r="I236" s="62"/>
      <c r="J236" s="62">
        <v>149</v>
      </c>
      <c r="K236" s="62">
        <f t="shared" si="79"/>
        <v>4.3</v>
      </c>
      <c r="L236" s="62"/>
      <c r="M236" s="62">
        <v>4.3</v>
      </c>
      <c r="N236" s="62">
        <f t="shared" si="61"/>
        <v>2.8859060402684564</v>
      </c>
      <c r="O236" s="62"/>
      <c r="P236" s="62">
        <f t="shared" si="62"/>
        <v>2.8859060402684564</v>
      </c>
    </row>
    <row r="237" spans="1:16" s="21" customFormat="1" ht="15.75" x14ac:dyDescent="0.25">
      <c r="A237" s="60" t="s">
        <v>350</v>
      </c>
      <c r="B237" s="61" t="s">
        <v>365</v>
      </c>
      <c r="C237" s="61" t="s">
        <v>63</v>
      </c>
      <c r="D237" s="61" t="s">
        <v>120</v>
      </c>
      <c r="E237" s="61" t="s">
        <v>344</v>
      </c>
      <c r="F237" s="61"/>
      <c r="G237" s="61">
        <v>240</v>
      </c>
      <c r="H237" s="62">
        <f t="shared" si="78"/>
        <v>1196.8999999999999</v>
      </c>
      <c r="I237" s="62"/>
      <c r="J237" s="62">
        <f>SUM(J239+J238)</f>
        <v>1196.8999999999999</v>
      </c>
      <c r="K237" s="62">
        <f t="shared" si="79"/>
        <v>470.1</v>
      </c>
      <c r="L237" s="62"/>
      <c r="M237" s="62">
        <f>SUM(M239+M238)</f>
        <v>470.1</v>
      </c>
      <c r="N237" s="62">
        <f t="shared" si="61"/>
        <v>39.27646419918122</v>
      </c>
      <c r="O237" s="62"/>
      <c r="P237" s="62">
        <f t="shared" si="62"/>
        <v>39.27646419918122</v>
      </c>
    </row>
    <row r="238" spans="1:16" s="21" customFormat="1" ht="15.75" x14ac:dyDescent="0.25">
      <c r="A238" s="60" t="s">
        <v>363</v>
      </c>
      <c r="B238" s="61" t="s">
        <v>365</v>
      </c>
      <c r="C238" s="61" t="s">
        <v>63</v>
      </c>
      <c r="D238" s="61" t="s">
        <v>120</v>
      </c>
      <c r="E238" s="61" t="s">
        <v>344</v>
      </c>
      <c r="F238" s="61"/>
      <c r="G238" s="61" t="s">
        <v>649</v>
      </c>
      <c r="H238" s="62">
        <f t="shared" si="78"/>
        <v>226.6</v>
      </c>
      <c r="I238" s="62"/>
      <c r="J238" s="62">
        <v>226.6</v>
      </c>
      <c r="K238" s="62">
        <f t="shared" si="79"/>
        <v>46.8</v>
      </c>
      <c r="L238" s="62"/>
      <c r="M238" s="62">
        <v>46.8</v>
      </c>
      <c r="N238" s="62">
        <f t="shared" si="61"/>
        <v>20.653133274492497</v>
      </c>
      <c r="O238" s="62"/>
      <c r="P238" s="62">
        <f t="shared" si="62"/>
        <v>20.653133274492497</v>
      </c>
    </row>
    <row r="239" spans="1:16" s="21" customFormat="1" ht="15.75" x14ac:dyDescent="0.25">
      <c r="A239" s="60" t="s">
        <v>351</v>
      </c>
      <c r="B239" s="61" t="s">
        <v>365</v>
      </c>
      <c r="C239" s="61" t="s">
        <v>63</v>
      </c>
      <c r="D239" s="61" t="s">
        <v>120</v>
      </c>
      <c r="E239" s="61" t="s">
        <v>344</v>
      </c>
      <c r="F239" s="61"/>
      <c r="G239" s="61">
        <v>244</v>
      </c>
      <c r="H239" s="62">
        <f t="shared" si="78"/>
        <v>970.3</v>
      </c>
      <c r="I239" s="62"/>
      <c r="J239" s="62">
        <v>970.3</v>
      </c>
      <c r="K239" s="62">
        <f t="shared" si="79"/>
        <v>423.3</v>
      </c>
      <c r="L239" s="62"/>
      <c r="M239" s="62">
        <v>423.3</v>
      </c>
      <c r="N239" s="62">
        <f t="shared" si="61"/>
        <v>43.625682778522112</v>
      </c>
      <c r="O239" s="62"/>
      <c r="P239" s="62">
        <f t="shared" si="62"/>
        <v>43.625682778522112</v>
      </c>
    </row>
    <row r="240" spans="1:16" s="59" customFormat="1" ht="31.5" x14ac:dyDescent="0.25">
      <c r="A240" s="52" t="s">
        <v>633</v>
      </c>
      <c r="B240" s="56" t="s">
        <v>365</v>
      </c>
      <c r="C240" s="56" t="s">
        <v>63</v>
      </c>
      <c r="D240" s="56" t="s">
        <v>120</v>
      </c>
      <c r="E240" s="77" t="s">
        <v>542</v>
      </c>
      <c r="F240" s="77"/>
      <c r="G240" s="77"/>
      <c r="H240" s="28">
        <f>SUM(I240:J240)</f>
        <v>7220.9</v>
      </c>
      <c r="I240" s="28"/>
      <c r="J240" s="28">
        <f>J241</f>
        <v>7220.9</v>
      </c>
      <c r="K240" s="28">
        <f>SUM(L240:M240)</f>
        <v>7003.9</v>
      </c>
      <c r="L240" s="28"/>
      <c r="M240" s="28">
        <f>M241</f>
        <v>7003.9</v>
      </c>
      <c r="N240" s="28">
        <f t="shared" si="61"/>
        <v>96.994834438920364</v>
      </c>
      <c r="O240" s="28"/>
      <c r="P240" s="28">
        <f t="shared" si="62"/>
        <v>96.994834438920364</v>
      </c>
    </row>
    <row r="241" spans="1:16" s="21" customFormat="1" ht="15.75" x14ac:dyDescent="0.25">
      <c r="A241" s="60" t="s">
        <v>389</v>
      </c>
      <c r="B241" s="61" t="s">
        <v>365</v>
      </c>
      <c r="C241" s="61" t="s">
        <v>63</v>
      </c>
      <c r="D241" s="61" t="s">
        <v>120</v>
      </c>
      <c r="E241" s="64" t="s">
        <v>542</v>
      </c>
      <c r="F241" s="64"/>
      <c r="G241" s="64" t="s">
        <v>397</v>
      </c>
      <c r="H241" s="62">
        <f>SUM(I241:J241)</f>
        <v>7220.9</v>
      </c>
      <c r="I241" s="62"/>
      <c r="J241" s="62">
        <f>SUM(J242)</f>
        <v>7220.9</v>
      </c>
      <c r="K241" s="62">
        <f>SUM(L241:M241)</f>
        <v>7003.9</v>
      </c>
      <c r="L241" s="62"/>
      <c r="M241" s="62">
        <f>SUM(M242)</f>
        <v>7003.9</v>
      </c>
      <c r="N241" s="62">
        <f t="shared" si="61"/>
        <v>96.994834438920364</v>
      </c>
      <c r="O241" s="62"/>
      <c r="P241" s="62">
        <f t="shared" si="62"/>
        <v>96.994834438920364</v>
      </c>
    </row>
    <row r="242" spans="1:16" s="21" customFormat="1" ht="15.75" x14ac:dyDescent="0.25">
      <c r="A242" s="60" t="s">
        <v>390</v>
      </c>
      <c r="B242" s="61" t="s">
        <v>365</v>
      </c>
      <c r="C242" s="61" t="s">
        <v>63</v>
      </c>
      <c r="D242" s="61" t="s">
        <v>120</v>
      </c>
      <c r="E242" s="64" t="s">
        <v>542</v>
      </c>
      <c r="F242" s="64"/>
      <c r="G242" s="64" t="s">
        <v>392</v>
      </c>
      <c r="H242" s="62">
        <f>SUM(I242:J242)</f>
        <v>7220.9</v>
      </c>
      <c r="I242" s="62"/>
      <c r="J242" s="62">
        <v>7220.9</v>
      </c>
      <c r="K242" s="62">
        <f>SUM(L242:M242)</f>
        <v>7003.9</v>
      </c>
      <c r="L242" s="62"/>
      <c r="M242" s="62">
        <v>7003.9</v>
      </c>
      <c r="N242" s="62">
        <f t="shared" si="61"/>
        <v>96.994834438920364</v>
      </c>
      <c r="O242" s="62"/>
      <c r="P242" s="62">
        <f t="shared" si="62"/>
        <v>96.994834438920364</v>
      </c>
    </row>
    <row r="243" spans="1:16" s="59" customFormat="1" ht="15.75" x14ac:dyDescent="0.25">
      <c r="A243" s="66" t="s">
        <v>423</v>
      </c>
      <c r="B243" s="56" t="s">
        <v>365</v>
      </c>
      <c r="C243" s="56" t="s">
        <v>63</v>
      </c>
      <c r="D243" s="56" t="s">
        <v>120</v>
      </c>
      <c r="E243" s="77" t="s">
        <v>424</v>
      </c>
      <c r="F243" s="77"/>
      <c r="G243" s="77"/>
      <c r="H243" s="28">
        <f>SUM(I243:J243)</f>
        <v>29433.600000000002</v>
      </c>
      <c r="I243" s="28">
        <f>I244+I247+I249</f>
        <v>29433.600000000002</v>
      </c>
      <c r="J243" s="28"/>
      <c r="K243" s="28">
        <f>SUM(L243:M243)</f>
        <v>24087.8</v>
      </c>
      <c r="L243" s="28">
        <f>L244+L247+L249</f>
        <v>24087.8</v>
      </c>
      <c r="M243" s="28"/>
      <c r="N243" s="28">
        <f t="shared" si="61"/>
        <v>81.837763644270481</v>
      </c>
      <c r="O243" s="28">
        <f t="shared" si="63"/>
        <v>81.837763644270481</v>
      </c>
      <c r="P243" s="28"/>
    </row>
    <row r="244" spans="1:16" s="21" customFormat="1" ht="15.75" x14ac:dyDescent="0.25">
      <c r="A244" s="60" t="s">
        <v>601</v>
      </c>
      <c r="B244" s="61" t="s">
        <v>365</v>
      </c>
      <c r="C244" s="61" t="s">
        <v>63</v>
      </c>
      <c r="D244" s="61" t="s">
        <v>120</v>
      </c>
      <c r="E244" s="64" t="s">
        <v>424</v>
      </c>
      <c r="F244" s="64"/>
      <c r="G244" s="61" t="s">
        <v>592</v>
      </c>
      <c r="H244" s="62">
        <f t="shared" ref="H244:M244" si="80">H245+H246</f>
        <v>25541.8</v>
      </c>
      <c r="I244" s="62">
        <f t="shared" si="80"/>
        <v>25541.8</v>
      </c>
      <c r="J244" s="62">
        <f t="shared" si="80"/>
        <v>0</v>
      </c>
      <c r="K244" s="62">
        <f t="shared" si="80"/>
        <v>22002.699999999997</v>
      </c>
      <c r="L244" s="62">
        <f t="shared" si="80"/>
        <v>22002.699999999997</v>
      </c>
      <c r="M244" s="62">
        <f t="shared" si="80"/>
        <v>0</v>
      </c>
      <c r="N244" s="62">
        <f t="shared" si="61"/>
        <v>86.143889624067199</v>
      </c>
      <c r="O244" s="62">
        <f t="shared" si="63"/>
        <v>86.143889624067199</v>
      </c>
      <c r="P244" s="62"/>
    </row>
    <row r="245" spans="1:16" s="21" customFormat="1" ht="15.75" x14ac:dyDescent="0.25">
      <c r="A245" s="60" t="s">
        <v>347</v>
      </c>
      <c r="B245" s="61" t="s">
        <v>365</v>
      </c>
      <c r="C245" s="61" t="s">
        <v>63</v>
      </c>
      <c r="D245" s="61" t="s">
        <v>120</v>
      </c>
      <c r="E245" s="64" t="s">
        <v>424</v>
      </c>
      <c r="F245" s="64"/>
      <c r="G245" s="61" t="s">
        <v>593</v>
      </c>
      <c r="H245" s="62">
        <f>SUM(I245:J245)</f>
        <v>24797.200000000001</v>
      </c>
      <c r="I245" s="62">
        <v>24797.200000000001</v>
      </c>
      <c r="J245" s="62"/>
      <c r="K245" s="62">
        <f>SUM(L245:M245)</f>
        <v>21525.599999999999</v>
      </c>
      <c r="L245" s="62">
        <v>21525.599999999999</v>
      </c>
      <c r="M245" s="62"/>
      <c r="N245" s="62">
        <f t="shared" si="61"/>
        <v>86.806574935879851</v>
      </c>
      <c r="O245" s="62">
        <f t="shared" si="63"/>
        <v>86.806574935879851</v>
      </c>
      <c r="P245" s="62"/>
    </row>
    <row r="246" spans="1:16" s="21" customFormat="1" ht="15.75" x14ac:dyDescent="0.25">
      <c r="A246" s="60" t="s">
        <v>348</v>
      </c>
      <c r="B246" s="61" t="s">
        <v>365</v>
      </c>
      <c r="C246" s="61" t="s">
        <v>63</v>
      </c>
      <c r="D246" s="61" t="s">
        <v>120</v>
      </c>
      <c r="E246" s="64" t="s">
        <v>424</v>
      </c>
      <c r="F246" s="64"/>
      <c r="G246" s="61" t="s">
        <v>594</v>
      </c>
      <c r="H246" s="62">
        <f>SUM(I246:J246)</f>
        <v>744.6</v>
      </c>
      <c r="I246" s="62">
        <v>744.6</v>
      </c>
      <c r="J246" s="62"/>
      <c r="K246" s="62">
        <f>SUM(L246:M246)</f>
        <v>477.1</v>
      </c>
      <c r="L246" s="62">
        <v>477.1</v>
      </c>
      <c r="M246" s="62"/>
      <c r="N246" s="62">
        <f t="shared" si="61"/>
        <v>64.074670964276123</v>
      </c>
      <c r="O246" s="62">
        <f t="shared" si="63"/>
        <v>64.074670964276123</v>
      </c>
      <c r="P246" s="62"/>
    </row>
    <row r="247" spans="1:16" s="21" customFormat="1" ht="15.75" x14ac:dyDescent="0.25">
      <c r="A247" s="60" t="s">
        <v>389</v>
      </c>
      <c r="B247" s="61" t="s">
        <v>365</v>
      </c>
      <c r="C247" s="61" t="s">
        <v>63</v>
      </c>
      <c r="D247" s="61" t="s">
        <v>120</v>
      </c>
      <c r="E247" s="64" t="s">
        <v>424</v>
      </c>
      <c r="F247" s="64"/>
      <c r="G247" s="61">
        <v>240</v>
      </c>
      <c r="H247" s="62">
        <f t="shared" ref="H247:M247" si="81">H248</f>
        <v>3117.4</v>
      </c>
      <c r="I247" s="62">
        <f t="shared" si="81"/>
        <v>3117.4</v>
      </c>
      <c r="J247" s="62">
        <f t="shared" si="81"/>
        <v>0</v>
      </c>
      <c r="K247" s="62">
        <f t="shared" si="81"/>
        <v>1900.7</v>
      </c>
      <c r="L247" s="62">
        <f t="shared" si="81"/>
        <v>1900.7</v>
      </c>
      <c r="M247" s="62">
        <f t="shared" si="81"/>
        <v>0</v>
      </c>
      <c r="N247" s="62">
        <f t="shared" si="61"/>
        <v>60.970680695451335</v>
      </c>
      <c r="O247" s="62">
        <f t="shared" si="63"/>
        <v>60.970680695451335</v>
      </c>
      <c r="P247" s="62"/>
    </row>
    <row r="248" spans="1:16" s="21" customFormat="1" ht="15.75" x14ac:dyDescent="0.25">
      <c r="A248" s="60" t="s">
        <v>390</v>
      </c>
      <c r="B248" s="61" t="s">
        <v>365</v>
      </c>
      <c r="C248" s="61" t="s">
        <v>63</v>
      </c>
      <c r="D248" s="61" t="s">
        <v>120</v>
      </c>
      <c r="E248" s="64" t="s">
        <v>424</v>
      </c>
      <c r="F248" s="64"/>
      <c r="G248" s="61">
        <v>244</v>
      </c>
      <c r="H248" s="62">
        <f>SUM(I248:J248)</f>
        <v>3117.4</v>
      </c>
      <c r="I248" s="62">
        <v>3117.4</v>
      </c>
      <c r="J248" s="62"/>
      <c r="K248" s="62">
        <f>SUM(L248:M248)</f>
        <v>1900.7</v>
      </c>
      <c r="L248" s="62">
        <v>1900.7</v>
      </c>
      <c r="M248" s="62"/>
      <c r="N248" s="62">
        <f t="shared" si="61"/>
        <v>60.970680695451335</v>
      </c>
      <c r="O248" s="62">
        <f t="shared" si="63"/>
        <v>60.970680695451335</v>
      </c>
      <c r="P248" s="62"/>
    </row>
    <row r="249" spans="1:16" s="21" customFormat="1" ht="15.75" x14ac:dyDescent="0.25">
      <c r="A249" s="65" t="s">
        <v>353</v>
      </c>
      <c r="B249" s="61" t="s">
        <v>365</v>
      </c>
      <c r="C249" s="61" t="s">
        <v>63</v>
      </c>
      <c r="D249" s="61" t="s">
        <v>120</v>
      </c>
      <c r="E249" s="64" t="s">
        <v>424</v>
      </c>
      <c r="F249" s="64"/>
      <c r="G249" s="64">
        <v>850</v>
      </c>
      <c r="H249" s="62">
        <f t="shared" ref="H249:M249" si="82">H250</f>
        <v>774.4</v>
      </c>
      <c r="I249" s="62">
        <f t="shared" si="82"/>
        <v>774.4</v>
      </c>
      <c r="J249" s="62">
        <f t="shared" si="82"/>
        <v>0</v>
      </c>
      <c r="K249" s="62">
        <f t="shared" si="82"/>
        <v>184.4</v>
      </c>
      <c r="L249" s="62">
        <f t="shared" si="82"/>
        <v>184.4</v>
      </c>
      <c r="M249" s="62">
        <f t="shared" si="82"/>
        <v>0</v>
      </c>
      <c r="N249" s="62">
        <f t="shared" si="61"/>
        <v>23.811983471074381</v>
      </c>
      <c r="O249" s="62">
        <f t="shared" si="63"/>
        <v>23.811983471074381</v>
      </c>
      <c r="P249" s="62"/>
    </row>
    <row r="250" spans="1:16" s="21" customFormat="1" ht="15.75" x14ac:dyDescent="0.25">
      <c r="A250" s="65" t="s">
        <v>354</v>
      </c>
      <c r="B250" s="61" t="s">
        <v>365</v>
      </c>
      <c r="C250" s="61" t="s">
        <v>63</v>
      </c>
      <c r="D250" s="61" t="s">
        <v>120</v>
      </c>
      <c r="E250" s="64" t="s">
        <v>424</v>
      </c>
      <c r="F250" s="64"/>
      <c r="G250" s="64">
        <v>852</v>
      </c>
      <c r="H250" s="62">
        <f t="shared" ref="H250:H255" si="83">SUM(I250:J250)</f>
        <v>774.4</v>
      </c>
      <c r="I250" s="62">
        <v>774.4</v>
      </c>
      <c r="J250" s="62"/>
      <c r="K250" s="62">
        <f t="shared" ref="K250:K258" si="84">SUM(L250:M250)</f>
        <v>184.4</v>
      </c>
      <c r="L250" s="62">
        <v>184.4</v>
      </c>
      <c r="M250" s="62"/>
      <c r="N250" s="62">
        <f t="shared" si="61"/>
        <v>23.811983471074381</v>
      </c>
      <c r="O250" s="62">
        <f t="shared" si="63"/>
        <v>23.811983471074381</v>
      </c>
      <c r="P250" s="62"/>
    </row>
    <row r="251" spans="1:16" s="59" customFormat="1" ht="15.75" x14ac:dyDescent="0.25">
      <c r="A251" s="57" t="s">
        <v>844</v>
      </c>
      <c r="B251" s="56" t="s">
        <v>365</v>
      </c>
      <c r="C251" s="56" t="s">
        <v>63</v>
      </c>
      <c r="D251" s="56" t="s">
        <v>120</v>
      </c>
      <c r="E251" s="77" t="s">
        <v>543</v>
      </c>
      <c r="F251" s="77"/>
      <c r="G251" s="77"/>
      <c r="H251" s="28">
        <f t="shared" si="83"/>
        <v>3558.2999999999997</v>
      </c>
      <c r="I251" s="28"/>
      <c r="J251" s="28">
        <f>J252+J254</f>
        <v>3558.2999999999997</v>
      </c>
      <c r="K251" s="28">
        <f t="shared" si="84"/>
        <v>1703</v>
      </c>
      <c r="L251" s="28"/>
      <c r="M251" s="28">
        <f>M252+M254</f>
        <v>1703</v>
      </c>
      <c r="N251" s="28">
        <f t="shared" si="61"/>
        <v>47.859933114127536</v>
      </c>
      <c r="O251" s="28"/>
      <c r="P251" s="28">
        <f t="shared" si="62"/>
        <v>47.859933114127536</v>
      </c>
    </row>
    <row r="252" spans="1:16" s="21" customFormat="1" ht="15.75" x14ac:dyDescent="0.25">
      <c r="A252" s="60" t="s">
        <v>389</v>
      </c>
      <c r="B252" s="61" t="s">
        <v>365</v>
      </c>
      <c r="C252" s="61" t="s">
        <v>63</v>
      </c>
      <c r="D252" s="61" t="s">
        <v>120</v>
      </c>
      <c r="E252" s="64" t="s">
        <v>543</v>
      </c>
      <c r="F252" s="64"/>
      <c r="G252" s="64" t="s">
        <v>397</v>
      </c>
      <c r="H252" s="62">
        <f t="shared" si="83"/>
        <v>940.1</v>
      </c>
      <c r="I252" s="62"/>
      <c r="J252" s="62">
        <f>J253</f>
        <v>940.1</v>
      </c>
      <c r="K252" s="62">
        <f t="shared" si="84"/>
        <v>495.2</v>
      </c>
      <c r="L252" s="62"/>
      <c r="M252" s="62">
        <f>M253</f>
        <v>495.2</v>
      </c>
      <c r="N252" s="62">
        <f t="shared" si="61"/>
        <v>52.675247314115516</v>
      </c>
      <c r="O252" s="62"/>
      <c r="P252" s="62">
        <f t="shared" si="62"/>
        <v>52.675247314115516</v>
      </c>
    </row>
    <row r="253" spans="1:16" s="21" customFormat="1" ht="15.75" x14ac:dyDescent="0.25">
      <c r="A253" s="60" t="s">
        <v>390</v>
      </c>
      <c r="B253" s="61" t="s">
        <v>365</v>
      </c>
      <c r="C253" s="61" t="s">
        <v>63</v>
      </c>
      <c r="D253" s="61" t="s">
        <v>120</v>
      </c>
      <c r="E253" s="64" t="s">
        <v>543</v>
      </c>
      <c r="F253" s="64"/>
      <c r="G253" s="64" t="s">
        <v>392</v>
      </c>
      <c r="H253" s="62">
        <f t="shared" si="83"/>
        <v>940.1</v>
      </c>
      <c r="I253" s="62"/>
      <c r="J253" s="62">
        <v>940.1</v>
      </c>
      <c r="K253" s="62">
        <f t="shared" si="84"/>
        <v>495.2</v>
      </c>
      <c r="L253" s="62"/>
      <c r="M253" s="62">
        <v>495.2</v>
      </c>
      <c r="N253" s="62">
        <f t="shared" si="61"/>
        <v>52.675247314115516</v>
      </c>
      <c r="O253" s="62"/>
      <c r="P253" s="62">
        <f t="shared" si="62"/>
        <v>52.675247314115516</v>
      </c>
    </row>
    <row r="254" spans="1:16" s="21" customFormat="1" ht="15.75" x14ac:dyDescent="0.25">
      <c r="A254" s="60" t="s">
        <v>352</v>
      </c>
      <c r="B254" s="61" t="s">
        <v>365</v>
      </c>
      <c r="C254" s="61" t="s">
        <v>63</v>
      </c>
      <c r="D254" s="61" t="s">
        <v>120</v>
      </c>
      <c r="E254" s="64" t="s">
        <v>543</v>
      </c>
      <c r="F254" s="64"/>
      <c r="G254" s="64" t="s">
        <v>431</v>
      </c>
      <c r="H254" s="62">
        <f t="shared" si="83"/>
        <v>2618.1999999999998</v>
      </c>
      <c r="I254" s="62"/>
      <c r="J254" s="62">
        <f>J255</f>
        <v>2618.1999999999998</v>
      </c>
      <c r="K254" s="62">
        <f t="shared" si="84"/>
        <v>1207.8</v>
      </c>
      <c r="L254" s="62"/>
      <c r="M254" s="62">
        <f>M255</f>
        <v>1207.8</v>
      </c>
      <c r="N254" s="62">
        <f t="shared" si="61"/>
        <v>46.130929646321903</v>
      </c>
      <c r="O254" s="62"/>
      <c r="P254" s="62">
        <f t="shared" si="62"/>
        <v>46.130929646321903</v>
      </c>
    </row>
    <row r="255" spans="1:16" s="21" customFormat="1" ht="31.5" x14ac:dyDescent="0.25">
      <c r="A255" s="60" t="s">
        <v>409</v>
      </c>
      <c r="B255" s="61" t="s">
        <v>365</v>
      </c>
      <c r="C255" s="61" t="s">
        <v>63</v>
      </c>
      <c r="D255" s="61" t="s">
        <v>120</v>
      </c>
      <c r="E255" s="64" t="s">
        <v>543</v>
      </c>
      <c r="F255" s="64"/>
      <c r="G255" s="64" t="s">
        <v>432</v>
      </c>
      <c r="H255" s="62">
        <f t="shared" si="83"/>
        <v>2618.1999999999998</v>
      </c>
      <c r="I255" s="62"/>
      <c r="J255" s="62">
        <v>2618.1999999999998</v>
      </c>
      <c r="K255" s="62">
        <f t="shared" si="84"/>
        <v>1207.8</v>
      </c>
      <c r="L255" s="62"/>
      <c r="M255" s="62">
        <v>1207.8</v>
      </c>
      <c r="N255" s="62">
        <f t="shared" si="61"/>
        <v>46.130929646321903</v>
      </c>
      <c r="O255" s="62"/>
      <c r="P255" s="62">
        <f t="shared" si="62"/>
        <v>46.130929646321903</v>
      </c>
    </row>
    <row r="256" spans="1:16" s="59" customFormat="1" ht="31.5" x14ac:dyDescent="0.25">
      <c r="A256" s="52" t="s">
        <v>633</v>
      </c>
      <c r="B256" s="56" t="s">
        <v>365</v>
      </c>
      <c r="C256" s="56" t="s">
        <v>63</v>
      </c>
      <c r="D256" s="56" t="s">
        <v>120</v>
      </c>
      <c r="E256" s="77" t="s">
        <v>544</v>
      </c>
      <c r="F256" s="77"/>
      <c r="G256" s="77"/>
      <c r="H256" s="28">
        <f t="shared" ref="H256:H258" si="85">SUM(I256:J256)</f>
        <v>9724.7999999999993</v>
      </c>
      <c r="I256" s="28"/>
      <c r="J256" s="28">
        <f>J257+J259+J261</f>
        <v>9724.7999999999993</v>
      </c>
      <c r="K256" s="28">
        <f t="shared" si="84"/>
        <v>1728.8</v>
      </c>
      <c r="L256" s="28"/>
      <c r="M256" s="28">
        <f>M257+M259+M261</f>
        <v>1728.8</v>
      </c>
      <c r="N256" s="28">
        <f t="shared" si="61"/>
        <v>17.77722935176045</v>
      </c>
      <c r="O256" s="28"/>
      <c r="P256" s="28">
        <f t="shared" si="62"/>
        <v>17.77722935176045</v>
      </c>
    </row>
    <row r="257" spans="1:16" s="21" customFormat="1" ht="15.75" x14ac:dyDescent="0.25">
      <c r="A257" s="60" t="s">
        <v>389</v>
      </c>
      <c r="B257" s="61" t="s">
        <v>365</v>
      </c>
      <c r="C257" s="61" t="s">
        <v>63</v>
      </c>
      <c r="D257" s="61" t="s">
        <v>120</v>
      </c>
      <c r="E257" s="64" t="s">
        <v>544</v>
      </c>
      <c r="F257" s="64"/>
      <c r="G257" s="64" t="s">
        <v>397</v>
      </c>
      <c r="H257" s="62">
        <f t="shared" si="85"/>
        <v>7751.9</v>
      </c>
      <c r="I257" s="62"/>
      <c r="J257" s="62">
        <f>SUM(J258)</f>
        <v>7751.9</v>
      </c>
      <c r="K257" s="62">
        <f t="shared" si="84"/>
        <v>440</v>
      </c>
      <c r="L257" s="62"/>
      <c r="M257" s="62">
        <f>SUM(M258)</f>
        <v>440</v>
      </c>
      <c r="N257" s="62">
        <f t="shared" si="61"/>
        <v>5.6760278125362813</v>
      </c>
      <c r="O257" s="62"/>
      <c r="P257" s="62">
        <f t="shared" si="62"/>
        <v>5.6760278125362813</v>
      </c>
    </row>
    <row r="258" spans="1:16" s="21" customFormat="1" ht="15.75" x14ac:dyDescent="0.25">
      <c r="A258" s="60" t="s">
        <v>390</v>
      </c>
      <c r="B258" s="61" t="s">
        <v>365</v>
      </c>
      <c r="C258" s="61" t="s">
        <v>63</v>
      </c>
      <c r="D258" s="61" t="s">
        <v>120</v>
      </c>
      <c r="E258" s="64" t="s">
        <v>544</v>
      </c>
      <c r="F258" s="64"/>
      <c r="G258" s="64" t="s">
        <v>392</v>
      </c>
      <c r="H258" s="62">
        <f t="shared" si="85"/>
        <v>7751.9</v>
      </c>
      <c r="I258" s="62"/>
      <c r="J258" s="62">
        <v>7751.9</v>
      </c>
      <c r="K258" s="62">
        <f t="shared" si="84"/>
        <v>440</v>
      </c>
      <c r="L258" s="62"/>
      <c r="M258" s="62">
        <v>440</v>
      </c>
      <c r="N258" s="62">
        <f t="shared" si="61"/>
        <v>5.6760278125362813</v>
      </c>
      <c r="O258" s="62"/>
      <c r="P258" s="62">
        <f t="shared" si="62"/>
        <v>5.6760278125362813</v>
      </c>
    </row>
    <row r="259" spans="1:16" s="21" customFormat="1" ht="15.75" x14ac:dyDescent="0.25">
      <c r="A259" s="60" t="s">
        <v>403</v>
      </c>
      <c r="B259" s="61" t="s">
        <v>365</v>
      </c>
      <c r="C259" s="61" t="s">
        <v>63</v>
      </c>
      <c r="D259" s="61" t="s">
        <v>120</v>
      </c>
      <c r="E259" s="64" t="s">
        <v>544</v>
      </c>
      <c r="F259" s="64"/>
      <c r="G259" s="64" t="s">
        <v>419</v>
      </c>
      <c r="H259" s="62">
        <f>SUM(I259:J259)</f>
        <v>1681.8</v>
      </c>
      <c r="I259" s="62"/>
      <c r="J259" s="62">
        <f>J260</f>
        <v>1681.8</v>
      </c>
      <c r="K259" s="62">
        <f>SUM(L259:M259)</f>
        <v>1003.3</v>
      </c>
      <c r="L259" s="62"/>
      <c r="M259" s="62">
        <f>M260</f>
        <v>1003.3</v>
      </c>
      <c r="N259" s="62">
        <f t="shared" si="61"/>
        <v>59.656320608871447</v>
      </c>
      <c r="O259" s="62"/>
      <c r="P259" s="62">
        <f t="shared" si="62"/>
        <v>59.656320608871447</v>
      </c>
    </row>
    <row r="260" spans="1:16" s="21" customFormat="1" ht="15.75" x14ac:dyDescent="0.25">
      <c r="A260" s="60" t="s">
        <v>405</v>
      </c>
      <c r="B260" s="61" t="s">
        <v>365</v>
      </c>
      <c r="C260" s="61" t="s">
        <v>63</v>
      </c>
      <c r="D260" s="61" t="s">
        <v>120</v>
      </c>
      <c r="E260" s="64" t="s">
        <v>544</v>
      </c>
      <c r="F260" s="64"/>
      <c r="G260" s="64" t="s">
        <v>406</v>
      </c>
      <c r="H260" s="62">
        <f>SUM(I260:J260)</f>
        <v>1681.8</v>
      </c>
      <c r="I260" s="62"/>
      <c r="J260" s="62">
        <v>1681.8</v>
      </c>
      <c r="K260" s="62">
        <f>SUM(L260:M260)</f>
        <v>1003.3</v>
      </c>
      <c r="L260" s="62"/>
      <c r="M260" s="62">
        <v>1003.3</v>
      </c>
      <c r="N260" s="62">
        <f t="shared" si="61"/>
        <v>59.656320608871447</v>
      </c>
      <c r="O260" s="62"/>
      <c r="P260" s="62">
        <f t="shared" si="62"/>
        <v>59.656320608871447</v>
      </c>
    </row>
    <row r="261" spans="1:16" s="21" customFormat="1" ht="15.75" x14ac:dyDescent="0.25">
      <c r="A261" s="78" t="s">
        <v>452</v>
      </c>
      <c r="B261" s="61" t="s">
        <v>365</v>
      </c>
      <c r="C261" s="61" t="s">
        <v>63</v>
      </c>
      <c r="D261" s="61" t="s">
        <v>120</v>
      </c>
      <c r="E261" s="64" t="s">
        <v>544</v>
      </c>
      <c r="F261" s="64"/>
      <c r="G261" s="64" t="s">
        <v>453</v>
      </c>
      <c r="H261" s="62">
        <f>SUM(I261:J261)</f>
        <v>291.10000000000002</v>
      </c>
      <c r="I261" s="62"/>
      <c r="J261" s="62">
        <f>J262</f>
        <v>291.10000000000002</v>
      </c>
      <c r="K261" s="62">
        <f>SUM(L261:M261)</f>
        <v>285.5</v>
      </c>
      <c r="L261" s="62"/>
      <c r="M261" s="62">
        <f>M262</f>
        <v>285.5</v>
      </c>
      <c r="N261" s="62">
        <f t="shared" si="61"/>
        <v>98.076262452765363</v>
      </c>
      <c r="O261" s="62"/>
      <c r="P261" s="62">
        <f t="shared" si="62"/>
        <v>98.076262452765363</v>
      </c>
    </row>
    <row r="262" spans="1:16" s="21" customFormat="1" ht="15.75" x14ac:dyDescent="0.25">
      <c r="A262" s="60" t="s">
        <v>456</v>
      </c>
      <c r="B262" s="61" t="s">
        <v>365</v>
      </c>
      <c r="C262" s="61" t="s">
        <v>63</v>
      </c>
      <c r="D262" s="61" t="s">
        <v>120</v>
      </c>
      <c r="E262" s="64" t="s">
        <v>544</v>
      </c>
      <c r="F262" s="64"/>
      <c r="G262" s="64" t="s">
        <v>457</v>
      </c>
      <c r="H262" s="62">
        <f>SUM(I262:J262)</f>
        <v>291.10000000000002</v>
      </c>
      <c r="I262" s="62"/>
      <c r="J262" s="62">
        <v>291.10000000000002</v>
      </c>
      <c r="K262" s="62">
        <f>SUM(L262:M262)</f>
        <v>285.5</v>
      </c>
      <c r="L262" s="62"/>
      <c r="M262" s="62">
        <v>285.5</v>
      </c>
      <c r="N262" s="62">
        <f t="shared" si="61"/>
        <v>98.076262452765363</v>
      </c>
      <c r="O262" s="62"/>
      <c r="P262" s="62">
        <f t="shared" si="62"/>
        <v>98.076262452765363</v>
      </c>
    </row>
    <row r="263" spans="1:16" s="59" customFormat="1" ht="15.75" x14ac:dyDescent="0.25">
      <c r="A263" s="51" t="s">
        <v>416</v>
      </c>
      <c r="B263" s="56" t="s">
        <v>365</v>
      </c>
      <c r="C263" s="56" t="s">
        <v>63</v>
      </c>
      <c r="D263" s="56" t="s">
        <v>120</v>
      </c>
      <c r="E263" s="56" t="s">
        <v>386</v>
      </c>
      <c r="F263" s="56"/>
      <c r="G263" s="56"/>
      <c r="H263" s="28">
        <f>H264+H269+H272+H275</f>
        <v>11627.3</v>
      </c>
      <c r="I263" s="28">
        <f>I264+I269+I272+I275</f>
        <v>11627.3</v>
      </c>
      <c r="J263" s="28">
        <f>J264</f>
        <v>0</v>
      </c>
      <c r="K263" s="28">
        <f>K264+K269+K272+K275</f>
        <v>5319.9</v>
      </c>
      <c r="L263" s="28">
        <f>L264+L269+L272+L275</f>
        <v>5319.9</v>
      </c>
      <c r="M263" s="28">
        <f>M264</f>
        <v>0</v>
      </c>
      <c r="N263" s="28">
        <f t="shared" si="61"/>
        <v>45.753528334179045</v>
      </c>
      <c r="O263" s="28">
        <f t="shared" si="63"/>
        <v>45.753528334179045</v>
      </c>
      <c r="P263" s="28"/>
    </row>
    <row r="264" spans="1:16" s="59" customFormat="1" ht="31.5" customHeight="1" x14ac:dyDescent="0.25">
      <c r="A264" s="57" t="s">
        <v>845</v>
      </c>
      <c r="B264" s="56" t="s">
        <v>365</v>
      </c>
      <c r="C264" s="56" t="s">
        <v>63</v>
      </c>
      <c r="D264" s="56" t="s">
        <v>120</v>
      </c>
      <c r="E264" s="56" t="s">
        <v>426</v>
      </c>
      <c r="F264" s="56"/>
      <c r="G264" s="56"/>
      <c r="H264" s="28">
        <f>SUM(I264)</f>
        <v>300</v>
      </c>
      <c r="I264" s="28">
        <f>I265+I267</f>
        <v>300</v>
      </c>
      <c r="J264" s="28">
        <f>J266+J271</f>
        <v>0</v>
      </c>
      <c r="K264" s="28">
        <f>SUM(L264)</f>
        <v>232.4</v>
      </c>
      <c r="L264" s="28">
        <f>L265+L267</f>
        <v>232.4</v>
      </c>
      <c r="M264" s="28">
        <f>M266+M271</f>
        <v>0</v>
      </c>
      <c r="N264" s="28">
        <f t="shared" si="61"/>
        <v>77.466666666666669</v>
      </c>
      <c r="O264" s="28">
        <f t="shared" si="63"/>
        <v>77.466666666666669</v>
      </c>
      <c r="P264" s="28"/>
    </row>
    <row r="265" spans="1:16" s="21" customFormat="1" ht="15.75" x14ac:dyDescent="0.25">
      <c r="A265" s="60" t="s">
        <v>389</v>
      </c>
      <c r="B265" s="61" t="s">
        <v>365</v>
      </c>
      <c r="C265" s="61" t="s">
        <v>63</v>
      </c>
      <c r="D265" s="61" t="s">
        <v>120</v>
      </c>
      <c r="E265" s="61" t="s">
        <v>426</v>
      </c>
      <c r="F265" s="61"/>
      <c r="G265" s="61" t="s">
        <v>397</v>
      </c>
      <c r="H265" s="62">
        <f>SUM(I265)</f>
        <v>60</v>
      </c>
      <c r="I265" s="62">
        <f>I266</f>
        <v>60</v>
      </c>
      <c r="J265" s="62"/>
      <c r="K265" s="62">
        <f>SUM(L265)</f>
        <v>32.4</v>
      </c>
      <c r="L265" s="62">
        <f>L266</f>
        <v>32.4</v>
      </c>
      <c r="M265" s="62"/>
      <c r="N265" s="62">
        <f t="shared" si="61"/>
        <v>54</v>
      </c>
      <c r="O265" s="62">
        <f t="shared" si="63"/>
        <v>54</v>
      </c>
      <c r="P265" s="62"/>
    </row>
    <row r="266" spans="1:16" s="21" customFormat="1" ht="15.75" x14ac:dyDescent="0.25">
      <c r="A266" s="60" t="s">
        <v>390</v>
      </c>
      <c r="B266" s="61" t="s">
        <v>365</v>
      </c>
      <c r="C266" s="61" t="s">
        <v>63</v>
      </c>
      <c r="D266" s="61" t="s">
        <v>120</v>
      </c>
      <c r="E266" s="61" t="s">
        <v>426</v>
      </c>
      <c r="F266" s="61"/>
      <c r="G266" s="61" t="s">
        <v>392</v>
      </c>
      <c r="H266" s="62">
        <f t="shared" ref="H266:H282" si="86">SUM(I266:J266)</f>
        <v>60</v>
      </c>
      <c r="I266" s="62">
        <v>60</v>
      </c>
      <c r="J266" s="62"/>
      <c r="K266" s="62">
        <f t="shared" ref="K266" si="87">SUM(L266:M266)</f>
        <v>32.4</v>
      </c>
      <c r="L266" s="62">
        <v>32.4</v>
      </c>
      <c r="M266" s="62"/>
      <c r="N266" s="62">
        <f t="shared" si="61"/>
        <v>54</v>
      </c>
      <c r="O266" s="62">
        <f t="shared" si="63"/>
        <v>54</v>
      </c>
      <c r="P266" s="62"/>
    </row>
    <row r="267" spans="1:16" s="21" customFormat="1" ht="15.75" x14ac:dyDescent="0.25">
      <c r="A267" s="60" t="s">
        <v>352</v>
      </c>
      <c r="B267" s="61" t="s">
        <v>365</v>
      </c>
      <c r="C267" s="61" t="s">
        <v>63</v>
      </c>
      <c r="D267" s="61" t="s">
        <v>120</v>
      </c>
      <c r="E267" s="61" t="s">
        <v>426</v>
      </c>
      <c r="F267" s="61"/>
      <c r="G267" s="61" t="s">
        <v>431</v>
      </c>
      <c r="H267" s="62">
        <f>SUM(I267)</f>
        <v>240</v>
      </c>
      <c r="I267" s="62">
        <f>I268</f>
        <v>240</v>
      </c>
      <c r="J267" s="62"/>
      <c r="K267" s="62">
        <f>SUM(L267)</f>
        <v>200</v>
      </c>
      <c r="L267" s="62">
        <f>L268</f>
        <v>200</v>
      </c>
      <c r="M267" s="62"/>
      <c r="N267" s="62">
        <f t="shared" ref="N267:N330" si="88">K267*100/H267</f>
        <v>83.333333333333329</v>
      </c>
      <c r="O267" s="62">
        <f t="shared" ref="O267:O330" si="89">L267*100/I267</f>
        <v>83.333333333333329</v>
      </c>
      <c r="P267" s="62"/>
    </row>
    <row r="268" spans="1:16" s="21" customFormat="1" ht="31.5" x14ac:dyDescent="0.25">
      <c r="A268" s="60" t="s">
        <v>409</v>
      </c>
      <c r="B268" s="61" t="s">
        <v>365</v>
      </c>
      <c r="C268" s="61" t="s">
        <v>63</v>
      </c>
      <c r="D268" s="61" t="s">
        <v>120</v>
      </c>
      <c r="E268" s="61" t="s">
        <v>426</v>
      </c>
      <c r="F268" s="61"/>
      <c r="G268" s="61" t="s">
        <v>432</v>
      </c>
      <c r="H268" s="62">
        <f t="shared" ref="H268" si="90">SUM(I268:J268)</f>
        <v>240</v>
      </c>
      <c r="I268" s="62">
        <v>240</v>
      </c>
      <c r="J268" s="62"/>
      <c r="K268" s="62">
        <f t="shared" ref="K268" si="91">SUM(L268:M268)</f>
        <v>200</v>
      </c>
      <c r="L268" s="62">
        <v>200</v>
      </c>
      <c r="M268" s="62"/>
      <c r="N268" s="62">
        <f t="shared" si="88"/>
        <v>83.333333333333329</v>
      </c>
      <c r="O268" s="62">
        <f t="shared" si="89"/>
        <v>83.333333333333329</v>
      </c>
      <c r="P268" s="62"/>
    </row>
    <row r="269" spans="1:16" s="59" customFormat="1" ht="30.75" customHeight="1" x14ac:dyDescent="0.25">
      <c r="A269" s="57" t="s">
        <v>846</v>
      </c>
      <c r="B269" s="56" t="s">
        <v>365</v>
      </c>
      <c r="C269" s="56" t="s">
        <v>63</v>
      </c>
      <c r="D269" s="56" t="s">
        <v>120</v>
      </c>
      <c r="E269" s="56" t="s">
        <v>427</v>
      </c>
      <c r="F269" s="56"/>
      <c r="G269" s="56"/>
      <c r="H269" s="28">
        <f>H270</f>
        <v>6500</v>
      </c>
      <c r="I269" s="28">
        <f t="shared" ref="I269:M269" si="92">I270</f>
        <v>6500</v>
      </c>
      <c r="J269" s="28">
        <f t="shared" si="92"/>
        <v>0</v>
      </c>
      <c r="K269" s="28">
        <f>K270</f>
        <v>962.5</v>
      </c>
      <c r="L269" s="28">
        <f t="shared" si="92"/>
        <v>962.5</v>
      </c>
      <c r="M269" s="28">
        <f t="shared" si="92"/>
        <v>0</v>
      </c>
      <c r="N269" s="28">
        <f t="shared" si="88"/>
        <v>14.807692307692308</v>
      </c>
      <c r="O269" s="28">
        <f t="shared" si="89"/>
        <v>14.807692307692308</v>
      </c>
      <c r="P269" s="28"/>
    </row>
    <row r="270" spans="1:16" s="21" customFormat="1" ht="15.75" x14ac:dyDescent="0.25">
      <c r="A270" s="60" t="s">
        <v>389</v>
      </c>
      <c r="B270" s="61" t="s">
        <v>365</v>
      </c>
      <c r="C270" s="61" t="s">
        <v>63</v>
      </c>
      <c r="D270" s="61" t="s">
        <v>120</v>
      </c>
      <c r="E270" s="61" t="s">
        <v>427</v>
      </c>
      <c r="F270" s="61"/>
      <c r="G270" s="61" t="s">
        <v>397</v>
      </c>
      <c r="H270" s="62">
        <f t="shared" si="86"/>
        <v>6500</v>
      </c>
      <c r="I270" s="62">
        <f>I271</f>
        <v>6500</v>
      </c>
      <c r="J270" s="62"/>
      <c r="K270" s="62">
        <f t="shared" ref="K270:K271" si="93">SUM(L270:M270)</f>
        <v>962.5</v>
      </c>
      <c r="L270" s="62">
        <f>L271</f>
        <v>962.5</v>
      </c>
      <c r="M270" s="62"/>
      <c r="N270" s="62">
        <f t="shared" si="88"/>
        <v>14.807692307692308</v>
      </c>
      <c r="O270" s="62">
        <f t="shared" si="89"/>
        <v>14.807692307692308</v>
      </c>
      <c r="P270" s="62"/>
    </row>
    <row r="271" spans="1:16" s="21" customFormat="1" ht="15.75" x14ac:dyDescent="0.25">
      <c r="A271" s="60" t="s">
        <v>390</v>
      </c>
      <c r="B271" s="61" t="s">
        <v>365</v>
      </c>
      <c r="C271" s="61" t="s">
        <v>63</v>
      </c>
      <c r="D271" s="61" t="s">
        <v>120</v>
      </c>
      <c r="E271" s="61" t="s">
        <v>427</v>
      </c>
      <c r="F271" s="61"/>
      <c r="G271" s="61" t="s">
        <v>392</v>
      </c>
      <c r="H271" s="62">
        <f t="shared" si="86"/>
        <v>6500</v>
      </c>
      <c r="I271" s="62">
        <v>6500</v>
      </c>
      <c r="J271" s="62"/>
      <c r="K271" s="62">
        <f t="shared" si="93"/>
        <v>962.5</v>
      </c>
      <c r="L271" s="62">
        <v>962.5</v>
      </c>
      <c r="M271" s="62"/>
      <c r="N271" s="62">
        <f t="shared" si="88"/>
        <v>14.807692307692308</v>
      </c>
      <c r="O271" s="62">
        <f t="shared" si="89"/>
        <v>14.807692307692308</v>
      </c>
      <c r="P271" s="62"/>
    </row>
    <row r="272" spans="1:16" s="59" customFormat="1" ht="31.5" x14ac:dyDescent="0.25">
      <c r="A272" s="57" t="s">
        <v>847</v>
      </c>
      <c r="B272" s="56" t="s">
        <v>365</v>
      </c>
      <c r="C272" s="56" t="s">
        <v>63</v>
      </c>
      <c r="D272" s="56" t="s">
        <v>120</v>
      </c>
      <c r="E272" s="56" t="s">
        <v>428</v>
      </c>
      <c r="F272" s="56"/>
      <c r="G272" s="56"/>
      <c r="H272" s="28">
        <f>H273</f>
        <v>406.4</v>
      </c>
      <c r="I272" s="28">
        <f t="shared" ref="I272:M272" si="94">I273</f>
        <v>406.4</v>
      </c>
      <c r="J272" s="28">
        <f t="shared" si="94"/>
        <v>0</v>
      </c>
      <c r="K272" s="28">
        <f>K273</f>
        <v>295</v>
      </c>
      <c r="L272" s="28">
        <f t="shared" si="94"/>
        <v>295</v>
      </c>
      <c r="M272" s="28">
        <f t="shared" si="94"/>
        <v>0</v>
      </c>
      <c r="N272" s="28">
        <f t="shared" si="88"/>
        <v>72.588582677165363</v>
      </c>
      <c r="O272" s="28">
        <f t="shared" si="89"/>
        <v>72.588582677165363</v>
      </c>
      <c r="P272" s="28"/>
    </row>
    <row r="273" spans="1:16" s="21" customFormat="1" ht="15.75" x14ac:dyDescent="0.25">
      <c r="A273" s="60" t="s">
        <v>412</v>
      </c>
      <c r="B273" s="61" t="s">
        <v>365</v>
      </c>
      <c r="C273" s="61" t="s">
        <v>63</v>
      </c>
      <c r="D273" s="61" t="s">
        <v>120</v>
      </c>
      <c r="E273" s="61" t="s">
        <v>428</v>
      </c>
      <c r="F273" s="61"/>
      <c r="G273" s="61" t="s">
        <v>413</v>
      </c>
      <c r="H273" s="62">
        <f t="shared" si="86"/>
        <v>406.4</v>
      </c>
      <c r="I273" s="62">
        <f>I274</f>
        <v>406.4</v>
      </c>
      <c r="J273" s="62"/>
      <c r="K273" s="62">
        <f t="shared" ref="K273:K274" si="95">SUM(L273:M273)</f>
        <v>295</v>
      </c>
      <c r="L273" s="62">
        <f>L274</f>
        <v>295</v>
      </c>
      <c r="M273" s="62"/>
      <c r="N273" s="62">
        <f t="shared" si="88"/>
        <v>72.588582677165363</v>
      </c>
      <c r="O273" s="62">
        <f t="shared" si="89"/>
        <v>72.588582677165363</v>
      </c>
      <c r="P273" s="62"/>
    </row>
    <row r="274" spans="1:16" s="21" customFormat="1" ht="15.75" x14ac:dyDescent="0.25">
      <c r="A274" s="60" t="s">
        <v>390</v>
      </c>
      <c r="B274" s="61" t="s">
        <v>365</v>
      </c>
      <c r="C274" s="61" t="s">
        <v>63</v>
      </c>
      <c r="D274" s="61" t="s">
        <v>120</v>
      </c>
      <c r="E274" s="61" t="s">
        <v>428</v>
      </c>
      <c r="F274" s="61"/>
      <c r="G274" s="61" t="s">
        <v>415</v>
      </c>
      <c r="H274" s="62">
        <f t="shared" si="86"/>
        <v>406.4</v>
      </c>
      <c r="I274" s="62">
        <v>406.4</v>
      </c>
      <c r="J274" s="62"/>
      <c r="K274" s="62">
        <f t="shared" si="95"/>
        <v>295</v>
      </c>
      <c r="L274" s="62">
        <v>295</v>
      </c>
      <c r="M274" s="62"/>
      <c r="N274" s="62">
        <f t="shared" si="88"/>
        <v>72.588582677165363</v>
      </c>
      <c r="O274" s="62">
        <f t="shared" si="89"/>
        <v>72.588582677165363</v>
      </c>
      <c r="P274" s="62"/>
    </row>
    <row r="275" spans="1:16" s="59" customFormat="1" ht="31.5" customHeight="1" x14ac:dyDescent="0.25">
      <c r="A275" s="57" t="s">
        <v>800</v>
      </c>
      <c r="B275" s="67" t="s">
        <v>365</v>
      </c>
      <c r="C275" s="67" t="s">
        <v>63</v>
      </c>
      <c r="D275" s="67" t="s">
        <v>120</v>
      </c>
      <c r="E275" s="56" t="s">
        <v>436</v>
      </c>
      <c r="F275" s="56"/>
      <c r="G275" s="56"/>
      <c r="H275" s="28">
        <f>SUM(I275:J275)</f>
        <v>4420.9000000000005</v>
      </c>
      <c r="I275" s="28">
        <f>I276+I278+I280</f>
        <v>4420.9000000000005</v>
      </c>
      <c r="J275" s="28"/>
      <c r="K275" s="28">
        <f>SUM(L275:M275)</f>
        <v>3830</v>
      </c>
      <c r="L275" s="28">
        <f>L276+L278+L280</f>
        <v>3830</v>
      </c>
      <c r="M275" s="28"/>
      <c r="N275" s="28">
        <f t="shared" si="88"/>
        <v>86.633943314709668</v>
      </c>
      <c r="O275" s="28">
        <f t="shared" si="89"/>
        <v>86.633943314709668</v>
      </c>
      <c r="P275" s="28"/>
    </row>
    <row r="276" spans="1:16" s="21" customFormat="1" ht="15.75" x14ac:dyDescent="0.25">
      <c r="A276" s="60" t="s">
        <v>389</v>
      </c>
      <c r="B276" s="68" t="s">
        <v>365</v>
      </c>
      <c r="C276" s="68" t="s">
        <v>63</v>
      </c>
      <c r="D276" s="68" t="s">
        <v>120</v>
      </c>
      <c r="E276" s="61" t="s">
        <v>436</v>
      </c>
      <c r="F276" s="61"/>
      <c r="G276" s="61" t="s">
        <v>397</v>
      </c>
      <c r="H276" s="62">
        <f t="shared" si="86"/>
        <v>4354.6000000000004</v>
      </c>
      <c r="I276" s="62">
        <f>I277</f>
        <v>4354.6000000000004</v>
      </c>
      <c r="J276" s="62"/>
      <c r="K276" s="62">
        <f t="shared" ref="K276:K282" si="96">SUM(L276:M276)</f>
        <v>3798</v>
      </c>
      <c r="L276" s="62">
        <f>L277</f>
        <v>3798</v>
      </c>
      <c r="M276" s="62"/>
      <c r="N276" s="62">
        <f t="shared" si="88"/>
        <v>87.218114178110497</v>
      </c>
      <c r="O276" s="62">
        <f t="shared" si="89"/>
        <v>87.218114178110497</v>
      </c>
      <c r="P276" s="62"/>
    </row>
    <row r="277" spans="1:16" s="21" customFormat="1" ht="15.75" x14ac:dyDescent="0.25">
      <c r="A277" s="60" t="s">
        <v>390</v>
      </c>
      <c r="B277" s="68" t="s">
        <v>365</v>
      </c>
      <c r="C277" s="68" t="s">
        <v>63</v>
      </c>
      <c r="D277" s="68" t="s">
        <v>120</v>
      </c>
      <c r="E277" s="61" t="s">
        <v>436</v>
      </c>
      <c r="F277" s="61"/>
      <c r="G277" s="61" t="s">
        <v>392</v>
      </c>
      <c r="H277" s="62">
        <f t="shared" si="86"/>
        <v>4354.6000000000004</v>
      </c>
      <c r="I277" s="62">
        <v>4354.6000000000004</v>
      </c>
      <c r="J277" s="62"/>
      <c r="K277" s="62">
        <f t="shared" si="96"/>
        <v>3798</v>
      </c>
      <c r="L277" s="62">
        <v>3798</v>
      </c>
      <c r="M277" s="62"/>
      <c r="N277" s="62">
        <f t="shared" si="88"/>
        <v>87.218114178110497</v>
      </c>
      <c r="O277" s="62">
        <f t="shared" si="89"/>
        <v>87.218114178110497</v>
      </c>
      <c r="P277" s="62"/>
    </row>
    <row r="278" spans="1:16" s="21" customFormat="1" ht="15.75" x14ac:dyDescent="0.25">
      <c r="A278" s="60" t="s">
        <v>403</v>
      </c>
      <c r="B278" s="68" t="s">
        <v>365</v>
      </c>
      <c r="C278" s="68" t="s">
        <v>63</v>
      </c>
      <c r="D278" s="68" t="s">
        <v>120</v>
      </c>
      <c r="E278" s="61" t="s">
        <v>436</v>
      </c>
      <c r="F278" s="61"/>
      <c r="G278" s="61" t="s">
        <v>419</v>
      </c>
      <c r="H278" s="62">
        <f t="shared" si="86"/>
        <v>38.5</v>
      </c>
      <c r="I278" s="62">
        <f>I279</f>
        <v>38.5</v>
      </c>
      <c r="J278" s="62">
        <f>J279+J281</f>
        <v>0</v>
      </c>
      <c r="K278" s="62">
        <f t="shared" si="96"/>
        <v>6.8</v>
      </c>
      <c r="L278" s="62">
        <f>L279</f>
        <v>6.8</v>
      </c>
      <c r="M278" s="62">
        <f>M279+M281</f>
        <v>0</v>
      </c>
      <c r="N278" s="62">
        <f t="shared" si="88"/>
        <v>17.662337662337663</v>
      </c>
      <c r="O278" s="62">
        <f t="shared" si="89"/>
        <v>17.662337662337663</v>
      </c>
      <c r="P278" s="62"/>
    </row>
    <row r="279" spans="1:16" s="21" customFormat="1" ht="15.75" x14ac:dyDescent="0.25">
      <c r="A279" s="60" t="s">
        <v>405</v>
      </c>
      <c r="B279" s="68" t="s">
        <v>365</v>
      </c>
      <c r="C279" s="68" t="s">
        <v>63</v>
      </c>
      <c r="D279" s="68" t="s">
        <v>120</v>
      </c>
      <c r="E279" s="61" t="s">
        <v>436</v>
      </c>
      <c r="F279" s="61"/>
      <c r="G279" s="61" t="s">
        <v>406</v>
      </c>
      <c r="H279" s="62">
        <f t="shared" si="86"/>
        <v>38.5</v>
      </c>
      <c r="I279" s="62">
        <v>38.5</v>
      </c>
      <c r="J279" s="62"/>
      <c r="K279" s="62">
        <f t="shared" si="96"/>
        <v>6.8</v>
      </c>
      <c r="L279" s="62">
        <v>6.8</v>
      </c>
      <c r="M279" s="62"/>
      <c r="N279" s="62">
        <f t="shared" si="88"/>
        <v>17.662337662337663</v>
      </c>
      <c r="O279" s="62">
        <f t="shared" si="89"/>
        <v>17.662337662337663</v>
      </c>
      <c r="P279" s="62"/>
    </row>
    <row r="280" spans="1:16" s="21" customFormat="1" ht="15.75" x14ac:dyDescent="0.25">
      <c r="A280" s="78" t="s">
        <v>452</v>
      </c>
      <c r="B280" s="68" t="s">
        <v>365</v>
      </c>
      <c r="C280" s="68" t="s">
        <v>63</v>
      </c>
      <c r="D280" s="68" t="s">
        <v>120</v>
      </c>
      <c r="E280" s="61" t="s">
        <v>436</v>
      </c>
      <c r="F280" s="61"/>
      <c r="G280" s="61" t="s">
        <v>453</v>
      </c>
      <c r="H280" s="62">
        <f t="shared" si="86"/>
        <v>27.8</v>
      </c>
      <c r="I280" s="62">
        <f>I281</f>
        <v>27.8</v>
      </c>
      <c r="J280" s="62"/>
      <c r="K280" s="62">
        <f t="shared" si="96"/>
        <v>25.2</v>
      </c>
      <c r="L280" s="62">
        <f>L281</f>
        <v>25.2</v>
      </c>
      <c r="M280" s="62"/>
      <c r="N280" s="62">
        <f t="shared" si="88"/>
        <v>90.647482014388487</v>
      </c>
      <c r="O280" s="62">
        <f t="shared" si="89"/>
        <v>90.647482014388487</v>
      </c>
      <c r="P280" s="62"/>
    </row>
    <row r="281" spans="1:16" s="21" customFormat="1" ht="15.75" x14ac:dyDescent="0.25">
      <c r="A281" s="60" t="s">
        <v>456</v>
      </c>
      <c r="B281" s="68" t="s">
        <v>365</v>
      </c>
      <c r="C281" s="68" t="s">
        <v>63</v>
      </c>
      <c r="D281" s="68" t="s">
        <v>120</v>
      </c>
      <c r="E281" s="61" t="s">
        <v>436</v>
      </c>
      <c r="F281" s="61"/>
      <c r="G281" s="61" t="s">
        <v>457</v>
      </c>
      <c r="H281" s="62">
        <f t="shared" si="86"/>
        <v>27.8</v>
      </c>
      <c r="I281" s="62">
        <v>27.8</v>
      </c>
      <c r="J281" s="62"/>
      <c r="K281" s="62">
        <f t="shared" si="96"/>
        <v>25.2</v>
      </c>
      <c r="L281" s="62">
        <v>25.2</v>
      </c>
      <c r="M281" s="62"/>
      <c r="N281" s="62">
        <f t="shared" si="88"/>
        <v>90.647482014388487</v>
      </c>
      <c r="O281" s="62">
        <f t="shared" si="89"/>
        <v>90.647482014388487</v>
      </c>
      <c r="P281" s="62"/>
    </row>
    <row r="282" spans="1:16" s="59" customFormat="1" ht="15.75" x14ac:dyDescent="0.25">
      <c r="A282" s="66" t="s">
        <v>250</v>
      </c>
      <c r="B282" s="67" t="s">
        <v>365</v>
      </c>
      <c r="C282" s="67" t="s">
        <v>65</v>
      </c>
      <c r="D282" s="67"/>
      <c r="E282" s="56"/>
      <c r="F282" s="56"/>
      <c r="G282" s="56"/>
      <c r="H282" s="28">
        <f t="shared" si="86"/>
        <v>197459.59999999998</v>
      </c>
      <c r="I282" s="28">
        <f>SUM(I283+I297+I318)</f>
        <v>103139.6</v>
      </c>
      <c r="J282" s="28">
        <f>SUM(J283+J297+J318)</f>
        <v>94319.999999999985</v>
      </c>
      <c r="K282" s="28">
        <f t="shared" si="96"/>
        <v>81107.7</v>
      </c>
      <c r="L282" s="28">
        <f>SUM(L283+L297+L318)</f>
        <v>49011.6</v>
      </c>
      <c r="M282" s="28">
        <f>SUM(M283+M297+M318)</f>
        <v>32096.1</v>
      </c>
      <c r="N282" s="28">
        <f t="shared" si="88"/>
        <v>41.075592171765777</v>
      </c>
      <c r="O282" s="28">
        <f t="shared" si="89"/>
        <v>47.519672366384974</v>
      </c>
      <c r="P282" s="28">
        <f t="shared" ref="P282:P321" si="97">M282*100/J282</f>
        <v>34.028944020356242</v>
      </c>
    </row>
    <row r="283" spans="1:16" s="59" customFormat="1" ht="15.75" x14ac:dyDescent="0.25">
      <c r="A283" s="66" t="s">
        <v>122</v>
      </c>
      <c r="B283" s="67" t="s">
        <v>365</v>
      </c>
      <c r="C283" s="67" t="s">
        <v>65</v>
      </c>
      <c r="D283" s="67" t="s">
        <v>57</v>
      </c>
      <c r="E283" s="56"/>
      <c r="F283" s="56"/>
      <c r="G283" s="56"/>
      <c r="H283" s="28">
        <f>SUM(I283:J283)</f>
        <v>19566.5</v>
      </c>
      <c r="I283" s="28">
        <f>SUM(I290+I285)</f>
        <v>6726.1</v>
      </c>
      <c r="J283" s="28">
        <f>SUM(J290+J287)</f>
        <v>12840.4</v>
      </c>
      <c r="K283" s="28">
        <f>SUM(L283:M283)</f>
        <v>14513.6</v>
      </c>
      <c r="L283" s="28">
        <f>SUM(L290+L285)</f>
        <v>4127</v>
      </c>
      <c r="M283" s="28">
        <f>SUM(M290+M287)</f>
        <v>10386.6</v>
      </c>
      <c r="N283" s="28">
        <f t="shared" si="88"/>
        <v>74.175759589093602</v>
      </c>
      <c r="O283" s="28">
        <f t="shared" si="89"/>
        <v>61.357993488053992</v>
      </c>
      <c r="P283" s="28">
        <f t="shared" si="97"/>
        <v>80.89000342668453</v>
      </c>
    </row>
    <row r="284" spans="1:16" s="59" customFormat="1" ht="15.75" x14ac:dyDescent="0.25">
      <c r="A284" s="66" t="s">
        <v>849</v>
      </c>
      <c r="B284" s="56" t="s">
        <v>365</v>
      </c>
      <c r="C284" s="56" t="s">
        <v>65</v>
      </c>
      <c r="D284" s="56" t="s">
        <v>57</v>
      </c>
      <c r="E284" s="56" t="s">
        <v>848</v>
      </c>
      <c r="F284" s="56"/>
      <c r="G284" s="56"/>
      <c r="H284" s="28">
        <f>H285</f>
        <v>707.4</v>
      </c>
      <c r="I284" s="28">
        <f t="shared" ref="I284:M284" si="98">I285</f>
        <v>707.4</v>
      </c>
      <c r="J284" s="28">
        <f t="shared" si="98"/>
        <v>0</v>
      </c>
      <c r="K284" s="28">
        <f>K285</f>
        <v>0</v>
      </c>
      <c r="L284" s="28">
        <f t="shared" si="98"/>
        <v>0</v>
      </c>
      <c r="M284" s="28">
        <f t="shared" si="98"/>
        <v>0</v>
      </c>
      <c r="N284" s="28">
        <f t="shared" si="88"/>
        <v>0</v>
      </c>
      <c r="O284" s="28">
        <f t="shared" si="89"/>
        <v>0</v>
      </c>
      <c r="P284" s="28"/>
    </row>
    <row r="285" spans="1:16" s="21" customFormat="1" ht="15.75" x14ac:dyDescent="0.25">
      <c r="A285" s="60" t="s">
        <v>389</v>
      </c>
      <c r="B285" s="74">
        <v>40</v>
      </c>
      <c r="C285" s="75">
        <v>5</v>
      </c>
      <c r="D285" s="75">
        <v>1</v>
      </c>
      <c r="E285" s="61" t="s">
        <v>848</v>
      </c>
      <c r="F285" s="61"/>
      <c r="G285" s="61" t="s">
        <v>397</v>
      </c>
      <c r="H285" s="62">
        <f t="shared" ref="H285:H286" si="99">SUM(I285:J285)</f>
        <v>707.4</v>
      </c>
      <c r="I285" s="62">
        <f>I286</f>
        <v>707.4</v>
      </c>
      <c r="J285" s="62">
        <f>J286</f>
        <v>0</v>
      </c>
      <c r="K285" s="62">
        <f t="shared" ref="K285:K286" si="100">SUM(L285:M285)</f>
        <v>0</v>
      </c>
      <c r="L285" s="62">
        <f>L286</f>
        <v>0</v>
      </c>
      <c r="M285" s="62">
        <f>M286</f>
        <v>0</v>
      </c>
      <c r="N285" s="62">
        <f t="shared" si="88"/>
        <v>0</v>
      </c>
      <c r="O285" s="62">
        <f t="shared" si="89"/>
        <v>0</v>
      </c>
      <c r="P285" s="62"/>
    </row>
    <row r="286" spans="1:16" s="21" customFormat="1" ht="15.75" x14ac:dyDescent="0.25">
      <c r="A286" s="60" t="s">
        <v>390</v>
      </c>
      <c r="B286" s="61" t="s">
        <v>365</v>
      </c>
      <c r="C286" s="61" t="s">
        <v>65</v>
      </c>
      <c r="D286" s="61" t="s">
        <v>57</v>
      </c>
      <c r="E286" s="61" t="s">
        <v>848</v>
      </c>
      <c r="F286" s="61"/>
      <c r="G286" s="61" t="s">
        <v>392</v>
      </c>
      <c r="H286" s="62">
        <f t="shared" si="99"/>
        <v>707.4</v>
      </c>
      <c r="I286" s="62">
        <v>707.4</v>
      </c>
      <c r="J286" s="62"/>
      <c r="K286" s="62">
        <f t="shared" si="100"/>
        <v>0</v>
      </c>
      <c r="L286" s="62"/>
      <c r="M286" s="62"/>
      <c r="N286" s="62">
        <f t="shared" si="88"/>
        <v>0</v>
      </c>
      <c r="O286" s="62">
        <f t="shared" si="89"/>
        <v>0</v>
      </c>
      <c r="P286" s="62"/>
    </row>
    <row r="287" spans="1:16" s="59" customFormat="1" ht="15.75" x14ac:dyDescent="0.25">
      <c r="A287" s="69" t="s">
        <v>407</v>
      </c>
      <c r="B287" s="56" t="s">
        <v>365</v>
      </c>
      <c r="C287" s="56" t="s">
        <v>65</v>
      </c>
      <c r="D287" s="56" t="s">
        <v>57</v>
      </c>
      <c r="E287" s="72">
        <v>5227000</v>
      </c>
      <c r="F287" s="56"/>
      <c r="G287" s="56"/>
      <c r="H287" s="28">
        <f>SUM(I287:J287)</f>
        <v>12840.4</v>
      </c>
      <c r="I287" s="28"/>
      <c r="J287" s="28">
        <f>SUM(J289)</f>
        <v>12840.4</v>
      </c>
      <c r="K287" s="28">
        <f>SUM(L287:M287)</f>
        <v>10386.6</v>
      </c>
      <c r="L287" s="28"/>
      <c r="M287" s="28">
        <f>SUM(M289)</f>
        <v>10386.6</v>
      </c>
      <c r="N287" s="28">
        <f t="shared" si="88"/>
        <v>80.89000342668453</v>
      </c>
      <c r="O287" s="28"/>
      <c r="P287" s="28">
        <f t="shared" si="97"/>
        <v>80.89000342668453</v>
      </c>
    </row>
    <row r="288" spans="1:16" s="21" customFormat="1" ht="15.75" x14ac:dyDescent="0.25">
      <c r="A288" s="60" t="s">
        <v>389</v>
      </c>
      <c r="B288" s="74">
        <v>40</v>
      </c>
      <c r="C288" s="75">
        <v>5</v>
      </c>
      <c r="D288" s="75">
        <v>1</v>
      </c>
      <c r="E288" s="76">
        <v>5227000</v>
      </c>
      <c r="F288" s="76"/>
      <c r="G288" s="74">
        <v>240</v>
      </c>
      <c r="H288" s="62">
        <f>SUM(I288:J288)</f>
        <v>12840.4</v>
      </c>
      <c r="I288" s="62"/>
      <c r="J288" s="62">
        <f>SUM(J289)</f>
        <v>12840.4</v>
      </c>
      <c r="K288" s="62">
        <f>SUM(L288:M288)</f>
        <v>10386.6</v>
      </c>
      <c r="L288" s="62"/>
      <c r="M288" s="62">
        <f>SUM(M289)</f>
        <v>10386.6</v>
      </c>
      <c r="N288" s="62">
        <f t="shared" si="88"/>
        <v>80.89000342668453</v>
      </c>
      <c r="O288" s="62"/>
      <c r="P288" s="62">
        <f t="shared" si="97"/>
        <v>80.89000342668453</v>
      </c>
    </row>
    <row r="289" spans="1:16" s="21" customFormat="1" ht="15.75" x14ac:dyDescent="0.25">
      <c r="A289" s="60" t="s">
        <v>390</v>
      </c>
      <c r="B289" s="61" t="s">
        <v>365</v>
      </c>
      <c r="C289" s="61" t="s">
        <v>65</v>
      </c>
      <c r="D289" s="61" t="s">
        <v>57</v>
      </c>
      <c r="E289" s="61" t="s">
        <v>608</v>
      </c>
      <c r="F289" s="61"/>
      <c r="G289" s="61" t="s">
        <v>392</v>
      </c>
      <c r="H289" s="62">
        <f>SUM(I289:J289)</f>
        <v>12840.4</v>
      </c>
      <c r="I289" s="62"/>
      <c r="J289" s="62">
        <v>12840.4</v>
      </c>
      <c r="K289" s="62">
        <f>SUM(L289:M289)</f>
        <v>10386.6</v>
      </c>
      <c r="L289" s="62"/>
      <c r="M289" s="62">
        <v>10386.6</v>
      </c>
      <c r="N289" s="62">
        <f t="shared" si="88"/>
        <v>80.89000342668453</v>
      </c>
      <c r="O289" s="62"/>
      <c r="P289" s="62">
        <f t="shared" si="97"/>
        <v>80.89000342668453</v>
      </c>
    </row>
    <row r="290" spans="1:16" s="59" customFormat="1" ht="15.75" x14ac:dyDescent="0.25">
      <c r="A290" s="51" t="s">
        <v>416</v>
      </c>
      <c r="B290" s="56" t="s">
        <v>365</v>
      </c>
      <c r="C290" s="56" t="s">
        <v>65</v>
      </c>
      <c r="D290" s="56" t="s">
        <v>57</v>
      </c>
      <c r="E290" s="56" t="s">
        <v>386</v>
      </c>
      <c r="F290" s="56"/>
      <c r="G290" s="56"/>
      <c r="H290" s="28">
        <f>SUM(I290:J290)</f>
        <v>6018.7000000000007</v>
      </c>
      <c r="I290" s="28">
        <f>I291+I294</f>
        <v>6018.7000000000007</v>
      </c>
      <c r="J290" s="28">
        <f>J291+J294</f>
        <v>0</v>
      </c>
      <c r="K290" s="28">
        <f>SUM(L290:M290)</f>
        <v>4127</v>
      </c>
      <c r="L290" s="28">
        <f>L291+L294</f>
        <v>4127</v>
      </c>
      <c r="M290" s="28">
        <f>M291+M294</f>
        <v>0</v>
      </c>
      <c r="N290" s="28">
        <f t="shared" si="88"/>
        <v>68.569624669779174</v>
      </c>
      <c r="O290" s="28">
        <f t="shared" si="89"/>
        <v>68.569624669779174</v>
      </c>
      <c r="P290" s="28"/>
    </row>
    <row r="291" spans="1:16" s="59" customFormat="1" ht="15.75" x14ac:dyDescent="0.25">
      <c r="A291" s="57" t="s">
        <v>850</v>
      </c>
      <c r="B291" s="56" t="s">
        <v>365</v>
      </c>
      <c r="C291" s="56" t="s">
        <v>65</v>
      </c>
      <c r="D291" s="56" t="s">
        <v>57</v>
      </c>
      <c r="E291" s="56" t="s">
        <v>429</v>
      </c>
      <c r="F291" s="56"/>
      <c r="G291" s="56"/>
      <c r="H291" s="28">
        <f>H292</f>
        <v>5017.6000000000004</v>
      </c>
      <c r="I291" s="28">
        <f>I292</f>
        <v>5017.6000000000004</v>
      </c>
      <c r="J291" s="28"/>
      <c r="K291" s="28">
        <f>K292</f>
        <v>3580.4</v>
      </c>
      <c r="L291" s="28">
        <f>L292</f>
        <v>3580.4</v>
      </c>
      <c r="M291" s="28"/>
      <c r="N291" s="28">
        <f t="shared" si="88"/>
        <v>71.356823979591837</v>
      </c>
      <c r="O291" s="28">
        <f t="shared" si="89"/>
        <v>71.356823979591837</v>
      </c>
      <c r="P291" s="28"/>
    </row>
    <row r="292" spans="1:16" s="21" customFormat="1" ht="15.75" x14ac:dyDescent="0.25">
      <c r="A292" s="60" t="s">
        <v>389</v>
      </c>
      <c r="B292" s="61" t="s">
        <v>365</v>
      </c>
      <c r="C292" s="61" t="s">
        <v>65</v>
      </c>
      <c r="D292" s="61" t="s">
        <v>57</v>
      </c>
      <c r="E292" s="61" t="s">
        <v>429</v>
      </c>
      <c r="F292" s="61"/>
      <c r="G292" s="61" t="s">
        <v>397</v>
      </c>
      <c r="H292" s="62">
        <f>H293</f>
        <v>5017.6000000000004</v>
      </c>
      <c r="I292" s="62">
        <f>I293</f>
        <v>5017.6000000000004</v>
      </c>
      <c r="J292" s="62"/>
      <c r="K292" s="62">
        <f>K293</f>
        <v>3580.4</v>
      </c>
      <c r="L292" s="62">
        <f>L293</f>
        <v>3580.4</v>
      </c>
      <c r="M292" s="62"/>
      <c r="N292" s="62">
        <f t="shared" si="88"/>
        <v>71.356823979591837</v>
      </c>
      <c r="O292" s="62">
        <f t="shared" si="89"/>
        <v>71.356823979591837</v>
      </c>
      <c r="P292" s="62"/>
    </row>
    <row r="293" spans="1:16" s="21" customFormat="1" ht="15.75" x14ac:dyDescent="0.25">
      <c r="A293" s="60" t="s">
        <v>390</v>
      </c>
      <c r="B293" s="61" t="s">
        <v>365</v>
      </c>
      <c r="C293" s="61" t="s">
        <v>65</v>
      </c>
      <c r="D293" s="61" t="s">
        <v>57</v>
      </c>
      <c r="E293" s="61" t="s">
        <v>429</v>
      </c>
      <c r="F293" s="61"/>
      <c r="G293" s="61" t="s">
        <v>392</v>
      </c>
      <c r="H293" s="62">
        <f t="shared" ref="H293:H298" si="101">SUM(I293:J293)</f>
        <v>5017.6000000000004</v>
      </c>
      <c r="I293" s="62">
        <f>SUM('[1]свод 2012'!U172)</f>
        <v>5017.6000000000004</v>
      </c>
      <c r="J293" s="62"/>
      <c r="K293" s="62">
        <f t="shared" ref="K293" si="102">SUM(L293:M293)</f>
        <v>3580.4</v>
      </c>
      <c r="L293" s="62">
        <v>3580.4</v>
      </c>
      <c r="M293" s="62"/>
      <c r="N293" s="62">
        <f t="shared" si="88"/>
        <v>71.356823979591837</v>
      </c>
      <c r="O293" s="62">
        <f t="shared" si="89"/>
        <v>71.356823979591837</v>
      </c>
      <c r="P293" s="62"/>
    </row>
    <row r="294" spans="1:16" s="59" customFormat="1" ht="15.75" x14ac:dyDescent="0.25">
      <c r="A294" s="57" t="s">
        <v>841</v>
      </c>
      <c r="B294" s="56" t="s">
        <v>365</v>
      </c>
      <c r="C294" s="56" t="s">
        <v>65</v>
      </c>
      <c r="D294" s="56" t="s">
        <v>57</v>
      </c>
      <c r="E294" s="56" t="s">
        <v>665</v>
      </c>
      <c r="F294" s="56"/>
      <c r="G294" s="56"/>
      <c r="H294" s="28">
        <f>H295</f>
        <v>1001.1</v>
      </c>
      <c r="I294" s="28">
        <f>I295</f>
        <v>1001.1</v>
      </c>
      <c r="J294" s="28"/>
      <c r="K294" s="28">
        <f>K295</f>
        <v>546.6</v>
      </c>
      <c r="L294" s="28">
        <f>L295</f>
        <v>546.6</v>
      </c>
      <c r="M294" s="28"/>
      <c r="N294" s="28">
        <f t="shared" si="88"/>
        <v>54.599940065927477</v>
      </c>
      <c r="O294" s="28">
        <f t="shared" si="89"/>
        <v>54.599940065927477</v>
      </c>
      <c r="P294" s="28"/>
    </row>
    <row r="295" spans="1:16" s="21" customFormat="1" ht="15.75" x14ac:dyDescent="0.25">
      <c r="A295" s="60" t="s">
        <v>389</v>
      </c>
      <c r="B295" s="61" t="s">
        <v>365</v>
      </c>
      <c r="C295" s="61" t="s">
        <v>65</v>
      </c>
      <c r="D295" s="61" t="s">
        <v>57</v>
      </c>
      <c r="E295" s="61" t="s">
        <v>665</v>
      </c>
      <c r="F295" s="61"/>
      <c r="G295" s="61" t="s">
        <v>397</v>
      </c>
      <c r="H295" s="62">
        <f>H296</f>
        <v>1001.1</v>
      </c>
      <c r="I295" s="62">
        <f>I296</f>
        <v>1001.1</v>
      </c>
      <c r="J295" s="62"/>
      <c r="K295" s="62">
        <f>K296</f>
        <v>546.6</v>
      </c>
      <c r="L295" s="62">
        <f>L296</f>
        <v>546.6</v>
      </c>
      <c r="M295" s="62"/>
      <c r="N295" s="62">
        <f t="shared" si="88"/>
        <v>54.599940065927477</v>
      </c>
      <c r="O295" s="62">
        <f t="shared" si="89"/>
        <v>54.599940065927477</v>
      </c>
      <c r="P295" s="62"/>
    </row>
    <row r="296" spans="1:16" s="21" customFormat="1" ht="15.75" x14ac:dyDescent="0.25">
      <c r="A296" s="60" t="s">
        <v>390</v>
      </c>
      <c r="B296" s="61" t="s">
        <v>365</v>
      </c>
      <c r="C296" s="61" t="s">
        <v>65</v>
      </c>
      <c r="D296" s="61" t="s">
        <v>57</v>
      </c>
      <c r="E296" s="61" t="s">
        <v>665</v>
      </c>
      <c r="F296" s="61"/>
      <c r="G296" s="61" t="s">
        <v>392</v>
      </c>
      <c r="H296" s="62">
        <f t="shared" si="101"/>
        <v>1001.1</v>
      </c>
      <c r="I296" s="62">
        <v>1001.1</v>
      </c>
      <c r="J296" s="62"/>
      <c r="K296" s="62">
        <f t="shared" ref="K296:K298" si="103">SUM(L296:M296)</f>
        <v>546.6</v>
      </c>
      <c r="L296" s="62">
        <v>546.6</v>
      </c>
      <c r="M296" s="62"/>
      <c r="N296" s="62">
        <f t="shared" si="88"/>
        <v>54.599940065927477</v>
      </c>
      <c r="O296" s="62">
        <f t="shared" si="89"/>
        <v>54.599940065927477</v>
      </c>
      <c r="P296" s="62"/>
    </row>
    <row r="297" spans="1:16" s="59" customFormat="1" ht="15.75" x14ac:dyDescent="0.25">
      <c r="A297" s="66" t="s">
        <v>129</v>
      </c>
      <c r="B297" s="67" t="s">
        <v>365</v>
      </c>
      <c r="C297" s="67" t="s">
        <v>65</v>
      </c>
      <c r="D297" s="67" t="s">
        <v>59</v>
      </c>
      <c r="E297" s="56"/>
      <c r="F297" s="56"/>
      <c r="G297" s="56"/>
      <c r="H297" s="28">
        <f t="shared" si="101"/>
        <v>123496.5</v>
      </c>
      <c r="I297" s="28">
        <f>I298+I301+I305+I310</f>
        <v>51089.1</v>
      </c>
      <c r="J297" s="28">
        <f>J298+J301+J305+J310</f>
        <v>72407.399999999994</v>
      </c>
      <c r="K297" s="28">
        <f t="shared" si="103"/>
        <v>41452.400000000001</v>
      </c>
      <c r="L297" s="28">
        <f>L298+L301+L305+L310</f>
        <v>22775.5</v>
      </c>
      <c r="M297" s="28">
        <f>M298+M301+M305+M310</f>
        <v>18676.900000000001</v>
      </c>
      <c r="N297" s="28">
        <f t="shared" si="88"/>
        <v>33.565647609446422</v>
      </c>
      <c r="O297" s="28">
        <f t="shared" si="89"/>
        <v>44.579959325961902</v>
      </c>
      <c r="P297" s="28">
        <f t="shared" si="97"/>
        <v>25.794186782013998</v>
      </c>
    </row>
    <row r="298" spans="1:16" s="59" customFormat="1" ht="31.5" x14ac:dyDescent="0.25">
      <c r="A298" s="66" t="s">
        <v>588</v>
      </c>
      <c r="B298" s="67" t="s">
        <v>365</v>
      </c>
      <c r="C298" s="67" t="s">
        <v>65</v>
      </c>
      <c r="D298" s="67" t="s">
        <v>59</v>
      </c>
      <c r="E298" s="56" t="s">
        <v>589</v>
      </c>
      <c r="F298" s="56"/>
      <c r="G298" s="56"/>
      <c r="H298" s="28">
        <f t="shared" si="101"/>
        <v>2141.6</v>
      </c>
      <c r="I298" s="28">
        <f>SUM(I299)</f>
        <v>2141.6</v>
      </c>
      <c r="J298" s="28">
        <f>SUM(J299)</f>
        <v>0</v>
      </c>
      <c r="K298" s="28">
        <f t="shared" si="103"/>
        <v>60.7</v>
      </c>
      <c r="L298" s="28">
        <f>SUM(L299)</f>
        <v>60.7</v>
      </c>
      <c r="M298" s="28">
        <f>SUM(M299)</f>
        <v>0</v>
      </c>
      <c r="N298" s="28">
        <f t="shared" si="88"/>
        <v>2.8343294732909974</v>
      </c>
      <c r="O298" s="28">
        <f t="shared" si="89"/>
        <v>2.8343294732909974</v>
      </c>
      <c r="P298" s="28"/>
    </row>
    <row r="299" spans="1:16" s="21" customFormat="1" ht="15.75" x14ac:dyDescent="0.25">
      <c r="A299" s="60" t="s">
        <v>412</v>
      </c>
      <c r="B299" s="68" t="s">
        <v>365</v>
      </c>
      <c r="C299" s="68" t="s">
        <v>65</v>
      </c>
      <c r="D299" s="68" t="s">
        <v>59</v>
      </c>
      <c r="E299" s="61" t="s">
        <v>489</v>
      </c>
      <c r="F299" s="61"/>
      <c r="G299" s="61" t="s">
        <v>413</v>
      </c>
      <c r="H299" s="62">
        <f>SUM(I299:J299)</f>
        <v>2141.6</v>
      </c>
      <c r="I299" s="62">
        <f>I300</f>
        <v>2141.6</v>
      </c>
      <c r="J299" s="62"/>
      <c r="K299" s="62">
        <f>SUM(L299:M299)</f>
        <v>60.7</v>
      </c>
      <c r="L299" s="62">
        <f>L300</f>
        <v>60.7</v>
      </c>
      <c r="M299" s="62"/>
      <c r="N299" s="62">
        <f t="shared" si="88"/>
        <v>2.8343294732909974</v>
      </c>
      <c r="O299" s="62">
        <f t="shared" si="89"/>
        <v>2.8343294732909974</v>
      </c>
      <c r="P299" s="62"/>
    </row>
    <row r="300" spans="1:16" s="21" customFormat="1" ht="18" customHeight="1" x14ac:dyDescent="0.25">
      <c r="A300" s="60" t="s">
        <v>414</v>
      </c>
      <c r="B300" s="68" t="s">
        <v>365</v>
      </c>
      <c r="C300" s="68" t="s">
        <v>65</v>
      </c>
      <c r="D300" s="68" t="s">
        <v>59</v>
      </c>
      <c r="E300" s="61" t="s">
        <v>489</v>
      </c>
      <c r="F300" s="61"/>
      <c r="G300" s="61" t="s">
        <v>415</v>
      </c>
      <c r="H300" s="62">
        <f>SUM(I300:J300)</f>
        <v>2141.6</v>
      </c>
      <c r="I300" s="62">
        <v>2141.6</v>
      </c>
      <c r="J300" s="62"/>
      <c r="K300" s="62">
        <f>SUM(L300:M300)</f>
        <v>60.7</v>
      </c>
      <c r="L300" s="62">
        <v>60.7</v>
      </c>
      <c r="M300" s="62"/>
      <c r="N300" s="62">
        <f t="shared" si="88"/>
        <v>2.8343294732909974</v>
      </c>
      <c r="O300" s="62">
        <f t="shared" si="89"/>
        <v>2.8343294732909974</v>
      </c>
      <c r="P300" s="62"/>
    </row>
    <row r="301" spans="1:16" s="59" customFormat="1" ht="15.75" x14ac:dyDescent="0.25">
      <c r="A301" s="66" t="s">
        <v>433</v>
      </c>
      <c r="B301" s="70">
        <v>40</v>
      </c>
      <c r="C301" s="71">
        <v>5</v>
      </c>
      <c r="D301" s="71">
        <v>2</v>
      </c>
      <c r="E301" s="67">
        <v>3510000</v>
      </c>
      <c r="F301" s="67"/>
      <c r="G301" s="56"/>
      <c r="H301" s="28">
        <f t="shared" ref="H301:M302" si="104">H302</f>
        <v>6845</v>
      </c>
      <c r="I301" s="28">
        <f t="shared" si="104"/>
        <v>6845</v>
      </c>
      <c r="J301" s="28">
        <f t="shared" si="104"/>
        <v>0</v>
      </c>
      <c r="K301" s="28">
        <f t="shared" si="104"/>
        <v>6845</v>
      </c>
      <c r="L301" s="28">
        <f t="shared" si="104"/>
        <v>6845</v>
      </c>
      <c r="M301" s="28">
        <f t="shared" si="104"/>
        <v>0</v>
      </c>
      <c r="N301" s="28">
        <f t="shared" si="88"/>
        <v>100</v>
      </c>
      <c r="O301" s="28">
        <f t="shared" si="89"/>
        <v>100</v>
      </c>
      <c r="P301" s="28"/>
    </row>
    <row r="302" spans="1:16" s="21" customFormat="1" ht="15.75" x14ac:dyDescent="0.25">
      <c r="A302" s="60" t="s">
        <v>352</v>
      </c>
      <c r="B302" s="74">
        <v>40</v>
      </c>
      <c r="C302" s="75">
        <v>5</v>
      </c>
      <c r="D302" s="75">
        <v>2</v>
      </c>
      <c r="E302" s="68" t="s">
        <v>600</v>
      </c>
      <c r="F302" s="68"/>
      <c r="G302" s="61" t="s">
        <v>431</v>
      </c>
      <c r="H302" s="62">
        <f t="shared" si="104"/>
        <v>6845</v>
      </c>
      <c r="I302" s="62">
        <f t="shared" si="104"/>
        <v>6845</v>
      </c>
      <c r="J302" s="62">
        <f t="shared" si="104"/>
        <v>0</v>
      </c>
      <c r="K302" s="62">
        <f t="shared" si="104"/>
        <v>6845</v>
      </c>
      <c r="L302" s="62">
        <f t="shared" si="104"/>
        <v>6845</v>
      </c>
      <c r="M302" s="62">
        <f t="shared" si="104"/>
        <v>0</v>
      </c>
      <c r="N302" s="62">
        <f t="shared" si="88"/>
        <v>100</v>
      </c>
      <c r="O302" s="62">
        <f t="shared" si="89"/>
        <v>100</v>
      </c>
      <c r="P302" s="62"/>
    </row>
    <row r="303" spans="1:16" s="21" customFormat="1" ht="31.5" x14ac:dyDescent="0.25">
      <c r="A303" s="60" t="s">
        <v>409</v>
      </c>
      <c r="B303" s="74">
        <v>40</v>
      </c>
      <c r="C303" s="75">
        <v>5</v>
      </c>
      <c r="D303" s="75">
        <v>2</v>
      </c>
      <c r="E303" s="61" t="s">
        <v>600</v>
      </c>
      <c r="F303" s="61"/>
      <c r="G303" s="61" t="s">
        <v>432</v>
      </c>
      <c r="H303" s="62">
        <f>SUM(I303:J303)</f>
        <v>6845</v>
      </c>
      <c r="I303" s="62">
        <v>6845</v>
      </c>
      <c r="J303" s="62"/>
      <c r="K303" s="62">
        <f>SUM(L303:M303)</f>
        <v>6845</v>
      </c>
      <c r="L303" s="62">
        <v>6845</v>
      </c>
      <c r="M303" s="62"/>
      <c r="N303" s="62">
        <f t="shared" si="88"/>
        <v>100</v>
      </c>
      <c r="O303" s="62">
        <f t="shared" si="89"/>
        <v>100</v>
      </c>
      <c r="P303" s="62"/>
    </row>
    <row r="304" spans="1:16" s="59" customFormat="1" ht="15.75" x14ac:dyDescent="0.25">
      <c r="A304" s="69" t="s">
        <v>407</v>
      </c>
      <c r="B304" s="70">
        <v>40</v>
      </c>
      <c r="C304" s="71">
        <v>5</v>
      </c>
      <c r="D304" s="71">
        <v>2</v>
      </c>
      <c r="E304" s="72">
        <v>5220000</v>
      </c>
      <c r="F304" s="72"/>
      <c r="G304" s="70" t="s">
        <v>240</v>
      </c>
      <c r="H304" s="28">
        <f>H305</f>
        <v>72407.399999999994</v>
      </c>
      <c r="I304" s="28">
        <f t="shared" ref="I304:M306" si="105">I305</f>
        <v>0</v>
      </c>
      <c r="J304" s="28">
        <f t="shared" si="105"/>
        <v>72407.399999999994</v>
      </c>
      <c r="K304" s="28">
        <f>K305</f>
        <v>18676.900000000001</v>
      </c>
      <c r="L304" s="28">
        <f t="shared" si="105"/>
        <v>0</v>
      </c>
      <c r="M304" s="28">
        <f t="shared" si="105"/>
        <v>18676.900000000001</v>
      </c>
      <c r="N304" s="28">
        <f t="shared" si="88"/>
        <v>25.794186782013998</v>
      </c>
      <c r="O304" s="28"/>
      <c r="P304" s="28">
        <f t="shared" si="97"/>
        <v>25.794186782013998</v>
      </c>
    </row>
    <row r="305" spans="1:16" s="59" customFormat="1" ht="31.5" x14ac:dyDescent="0.25">
      <c r="A305" s="69" t="s">
        <v>430</v>
      </c>
      <c r="B305" s="70">
        <v>40</v>
      </c>
      <c r="C305" s="71">
        <v>5</v>
      </c>
      <c r="D305" s="71">
        <v>2</v>
      </c>
      <c r="E305" s="72">
        <v>5222100</v>
      </c>
      <c r="F305" s="72"/>
      <c r="G305" s="70" t="s">
        <v>240</v>
      </c>
      <c r="H305" s="28">
        <f>SUM(I305:J305)</f>
        <v>72407.399999999994</v>
      </c>
      <c r="I305" s="28">
        <f>I306+I308</f>
        <v>0</v>
      </c>
      <c r="J305" s="28">
        <f>J306+J308</f>
        <v>72407.399999999994</v>
      </c>
      <c r="K305" s="28">
        <f>SUM(L305:M305)</f>
        <v>18676.900000000001</v>
      </c>
      <c r="L305" s="28">
        <f>L306+L308</f>
        <v>0</v>
      </c>
      <c r="M305" s="28">
        <f>M306+M308</f>
        <v>18676.900000000001</v>
      </c>
      <c r="N305" s="28">
        <f t="shared" si="88"/>
        <v>25.794186782013998</v>
      </c>
      <c r="O305" s="28"/>
      <c r="P305" s="28">
        <f t="shared" si="97"/>
        <v>25.794186782013998</v>
      </c>
    </row>
    <row r="306" spans="1:16" s="21" customFormat="1" ht="15.75" x14ac:dyDescent="0.25">
      <c r="A306" s="60" t="s">
        <v>412</v>
      </c>
      <c r="B306" s="74">
        <v>40</v>
      </c>
      <c r="C306" s="75">
        <v>5</v>
      </c>
      <c r="D306" s="75">
        <v>2</v>
      </c>
      <c r="E306" s="76">
        <v>5222100</v>
      </c>
      <c r="F306" s="76"/>
      <c r="G306" s="74">
        <v>400</v>
      </c>
      <c r="H306" s="62">
        <f>H307</f>
        <v>54060.7</v>
      </c>
      <c r="I306" s="62">
        <f t="shared" si="105"/>
        <v>0</v>
      </c>
      <c r="J306" s="62">
        <f t="shared" si="105"/>
        <v>54060.7</v>
      </c>
      <c r="K306" s="62">
        <f>K307</f>
        <v>16348.4</v>
      </c>
      <c r="L306" s="62">
        <f t="shared" si="105"/>
        <v>0</v>
      </c>
      <c r="M306" s="62">
        <f t="shared" si="105"/>
        <v>16348.4</v>
      </c>
      <c r="N306" s="62">
        <f t="shared" si="88"/>
        <v>30.24082189094851</v>
      </c>
      <c r="O306" s="62"/>
      <c r="P306" s="62">
        <f t="shared" si="97"/>
        <v>30.24082189094851</v>
      </c>
    </row>
    <row r="307" spans="1:16" s="21" customFormat="1" ht="31.5" x14ac:dyDescent="0.25">
      <c r="A307" s="60" t="s">
        <v>414</v>
      </c>
      <c r="B307" s="74">
        <v>40</v>
      </c>
      <c r="C307" s="75">
        <v>5</v>
      </c>
      <c r="D307" s="75">
        <v>2</v>
      </c>
      <c r="E307" s="76">
        <v>5222100</v>
      </c>
      <c r="F307" s="76"/>
      <c r="G307" s="74">
        <v>411</v>
      </c>
      <c r="H307" s="62">
        <f>SUM(I307:J307)</f>
        <v>54060.7</v>
      </c>
      <c r="I307" s="62"/>
      <c r="J307" s="62">
        <v>54060.7</v>
      </c>
      <c r="K307" s="62">
        <f>SUM(L307:M307)</f>
        <v>16348.4</v>
      </c>
      <c r="L307" s="62"/>
      <c r="M307" s="62">
        <v>16348.4</v>
      </c>
      <c r="N307" s="62">
        <f t="shared" si="88"/>
        <v>30.24082189094851</v>
      </c>
      <c r="O307" s="62"/>
      <c r="P307" s="62">
        <f t="shared" si="97"/>
        <v>30.24082189094851</v>
      </c>
    </row>
    <row r="308" spans="1:16" s="21" customFormat="1" ht="15.75" x14ac:dyDescent="0.25">
      <c r="A308" s="60" t="s">
        <v>352</v>
      </c>
      <c r="B308" s="74">
        <v>40</v>
      </c>
      <c r="C308" s="75">
        <v>5</v>
      </c>
      <c r="D308" s="75">
        <v>2</v>
      </c>
      <c r="E308" s="76">
        <v>5222100</v>
      </c>
      <c r="F308" s="76"/>
      <c r="G308" s="61" t="s">
        <v>431</v>
      </c>
      <c r="H308" s="62">
        <f t="shared" ref="H308:M308" si="106">H309</f>
        <v>18346.7</v>
      </c>
      <c r="I308" s="62">
        <f t="shared" si="106"/>
        <v>0</v>
      </c>
      <c r="J308" s="62">
        <f t="shared" si="106"/>
        <v>18346.7</v>
      </c>
      <c r="K308" s="62">
        <f t="shared" si="106"/>
        <v>2328.5</v>
      </c>
      <c r="L308" s="62">
        <f t="shared" si="106"/>
        <v>0</v>
      </c>
      <c r="M308" s="62">
        <f t="shared" si="106"/>
        <v>2328.5</v>
      </c>
      <c r="N308" s="62">
        <f t="shared" si="88"/>
        <v>12.691655720102252</v>
      </c>
      <c r="O308" s="62"/>
      <c r="P308" s="62">
        <f t="shared" si="97"/>
        <v>12.691655720102252</v>
      </c>
    </row>
    <row r="309" spans="1:16" s="21" customFormat="1" ht="31.5" x14ac:dyDescent="0.25">
      <c r="A309" s="60" t="s">
        <v>409</v>
      </c>
      <c r="B309" s="74">
        <v>40</v>
      </c>
      <c r="C309" s="75">
        <v>5</v>
      </c>
      <c r="D309" s="75">
        <v>2</v>
      </c>
      <c r="E309" s="76">
        <v>5222100</v>
      </c>
      <c r="F309" s="76"/>
      <c r="G309" s="61" t="s">
        <v>432</v>
      </c>
      <c r="H309" s="62">
        <f>SUM(I309:J309)</f>
        <v>18346.7</v>
      </c>
      <c r="I309" s="62"/>
      <c r="J309" s="62">
        <v>18346.7</v>
      </c>
      <c r="K309" s="62">
        <f>SUM(L309:M309)</f>
        <v>2328.5</v>
      </c>
      <c r="L309" s="62"/>
      <c r="M309" s="62">
        <v>2328.5</v>
      </c>
      <c r="N309" s="62">
        <f t="shared" si="88"/>
        <v>12.691655720102252</v>
      </c>
      <c r="O309" s="62"/>
      <c r="P309" s="62">
        <f t="shared" si="97"/>
        <v>12.691655720102252</v>
      </c>
    </row>
    <row r="310" spans="1:16" s="59" customFormat="1" ht="15.75" x14ac:dyDescent="0.25">
      <c r="A310" s="51" t="s">
        <v>416</v>
      </c>
      <c r="B310" s="67" t="s">
        <v>365</v>
      </c>
      <c r="C310" s="67" t="s">
        <v>65</v>
      </c>
      <c r="D310" s="67" t="s">
        <v>59</v>
      </c>
      <c r="E310" s="56" t="s">
        <v>386</v>
      </c>
      <c r="F310" s="56"/>
      <c r="G310" s="56"/>
      <c r="H310" s="28">
        <f>SUM(I310:J310)</f>
        <v>42102.5</v>
      </c>
      <c r="I310" s="28">
        <f>I311+I314</f>
        <v>42102.5</v>
      </c>
      <c r="J310" s="28"/>
      <c r="K310" s="28">
        <f>SUM(L310:M310)</f>
        <v>15869.8</v>
      </c>
      <c r="L310" s="28">
        <f>L311+L314</f>
        <v>15869.8</v>
      </c>
      <c r="M310" s="28"/>
      <c r="N310" s="28">
        <f t="shared" si="88"/>
        <v>37.693248619440652</v>
      </c>
      <c r="O310" s="28">
        <f t="shared" si="89"/>
        <v>37.693248619440652</v>
      </c>
      <c r="P310" s="28"/>
    </row>
    <row r="311" spans="1:16" s="59" customFormat="1" ht="31.5" x14ac:dyDescent="0.25">
      <c r="A311" s="57" t="s">
        <v>873</v>
      </c>
      <c r="B311" s="67" t="s">
        <v>365</v>
      </c>
      <c r="C311" s="67" t="s">
        <v>65</v>
      </c>
      <c r="D311" s="67" t="s">
        <v>59</v>
      </c>
      <c r="E311" s="56" t="s">
        <v>434</v>
      </c>
      <c r="F311" s="56"/>
      <c r="G311" s="56"/>
      <c r="H311" s="28">
        <f>SUM(I311:J311)</f>
        <v>31773</v>
      </c>
      <c r="I311" s="28">
        <f>I312</f>
        <v>31773</v>
      </c>
      <c r="J311" s="28"/>
      <c r="K311" s="28">
        <f>SUM(L311:M311)</f>
        <v>11967.6</v>
      </c>
      <c r="L311" s="28">
        <f>L312</f>
        <v>11967.6</v>
      </c>
      <c r="M311" s="28"/>
      <c r="N311" s="28">
        <f t="shared" si="88"/>
        <v>37.665942781607022</v>
      </c>
      <c r="O311" s="28">
        <f t="shared" si="89"/>
        <v>37.665942781607022</v>
      </c>
      <c r="P311" s="28"/>
    </row>
    <row r="312" spans="1:16" s="21" customFormat="1" ht="16.5" customHeight="1" x14ac:dyDescent="0.25">
      <c r="A312" s="60" t="s">
        <v>352</v>
      </c>
      <c r="B312" s="68" t="s">
        <v>365</v>
      </c>
      <c r="C312" s="68" t="s">
        <v>65</v>
      </c>
      <c r="D312" s="68" t="s">
        <v>59</v>
      </c>
      <c r="E312" s="61" t="s">
        <v>434</v>
      </c>
      <c r="F312" s="61"/>
      <c r="G312" s="61" t="s">
        <v>431</v>
      </c>
      <c r="H312" s="62">
        <f>SUM(I312:J312)</f>
        <v>31773</v>
      </c>
      <c r="I312" s="62">
        <f>I313</f>
        <v>31773</v>
      </c>
      <c r="J312" s="62"/>
      <c r="K312" s="62">
        <f>SUM(L312:M312)</f>
        <v>11967.6</v>
      </c>
      <c r="L312" s="62">
        <f>L313</f>
        <v>11967.6</v>
      </c>
      <c r="M312" s="62"/>
      <c r="N312" s="62">
        <f t="shared" si="88"/>
        <v>37.665942781607022</v>
      </c>
      <c r="O312" s="62">
        <f t="shared" si="89"/>
        <v>37.665942781607022</v>
      </c>
      <c r="P312" s="62"/>
    </row>
    <row r="313" spans="1:16" s="21" customFormat="1" ht="31.5" x14ac:dyDescent="0.25">
      <c r="A313" s="60" t="s">
        <v>409</v>
      </c>
      <c r="B313" s="68" t="s">
        <v>365</v>
      </c>
      <c r="C313" s="68" t="s">
        <v>65</v>
      </c>
      <c r="D313" s="68" t="s">
        <v>59</v>
      </c>
      <c r="E313" s="61" t="s">
        <v>434</v>
      </c>
      <c r="F313" s="61"/>
      <c r="G313" s="61" t="s">
        <v>432</v>
      </c>
      <c r="H313" s="62">
        <f>SUM(I313:J313)</f>
        <v>31773</v>
      </c>
      <c r="I313" s="62">
        <v>31773</v>
      </c>
      <c r="J313" s="62"/>
      <c r="K313" s="62">
        <f>SUM(L313:M313)</f>
        <v>11967.6</v>
      </c>
      <c r="L313" s="62">
        <v>11967.6</v>
      </c>
      <c r="M313" s="62"/>
      <c r="N313" s="62">
        <f t="shared" si="88"/>
        <v>37.665942781607022</v>
      </c>
      <c r="O313" s="62">
        <f t="shared" si="89"/>
        <v>37.665942781607022</v>
      </c>
      <c r="P313" s="62"/>
    </row>
    <row r="314" spans="1:16" s="59" customFormat="1" ht="31.5" x14ac:dyDescent="0.25">
      <c r="A314" s="57" t="s">
        <v>872</v>
      </c>
      <c r="B314" s="67" t="s">
        <v>365</v>
      </c>
      <c r="C314" s="67" t="s">
        <v>65</v>
      </c>
      <c r="D314" s="67" t="s">
        <v>59</v>
      </c>
      <c r="E314" s="56" t="s">
        <v>435</v>
      </c>
      <c r="F314" s="56"/>
      <c r="G314" s="56"/>
      <c r="H314" s="28">
        <f>H315</f>
        <v>10329.5</v>
      </c>
      <c r="I314" s="28">
        <f>I315</f>
        <v>10329.5</v>
      </c>
      <c r="J314" s="28"/>
      <c r="K314" s="28">
        <f>K315</f>
        <v>3902.2</v>
      </c>
      <c r="L314" s="28">
        <f>L315</f>
        <v>3902.2</v>
      </c>
      <c r="M314" s="28"/>
      <c r="N314" s="28">
        <f t="shared" si="88"/>
        <v>37.777239943850141</v>
      </c>
      <c r="O314" s="28">
        <f t="shared" si="89"/>
        <v>37.777239943850141</v>
      </c>
      <c r="P314" s="28"/>
    </row>
    <row r="315" spans="1:16" s="21" customFormat="1" ht="15.75" x14ac:dyDescent="0.25">
      <c r="A315" s="60" t="s">
        <v>440</v>
      </c>
      <c r="B315" s="68" t="s">
        <v>365</v>
      </c>
      <c r="C315" s="68" t="s">
        <v>65</v>
      </c>
      <c r="D315" s="68" t="s">
        <v>59</v>
      </c>
      <c r="E315" s="61" t="s">
        <v>435</v>
      </c>
      <c r="F315" s="61"/>
      <c r="G315" s="61" t="s">
        <v>442</v>
      </c>
      <c r="H315" s="62">
        <f>H316</f>
        <v>10329.5</v>
      </c>
      <c r="I315" s="62">
        <f>I316</f>
        <v>10329.5</v>
      </c>
      <c r="J315" s="62"/>
      <c r="K315" s="62">
        <f>K316</f>
        <v>3902.2</v>
      </c>
      <c r="L315" s="62">
        <f>L316</f>
        <v>3902.2</v>
      </c>
      <c r="M315" s="62"/>
      <c r="N315" s="62">
        <f t="shared" si="88"/>
        <v>37.777239943850141</v>
      </c>
      <c r="O315" s="62">
        <f t="shared" si="89"/>
        <v>37.777239943850141</v>
      </c>
      <c r="P315" s="62"/>
    </row>
    <row r="316" spans="1:16" s="21" customFormat="1" ht="31.5" x14ac:dyDescent="0.25">
      <c r="A316" s="60" t="s">
        <v>591</v>
      </c>
      <c r="B316" s="68" t="s">
        <v>365</v>
      </c>
      <c r="C316" s="68" t="s">
        <v>65</v>
      </c>
      <c r="D316" s="68" t="s">
        <v>59</v>
      </c>
      <c r="E316" s="61" t="s">
        <v>435</v>
      </c>
      <c r="F316" s="61"/>
      <c r="G316" s="61" t="s">
        <v>415</v>
      </c>
      <c r="H316" s="62">
        <f>SUM(I316:J316)</f>
        <v>10329.5</v>
      </c>
      <c r="I316" s="62">
        <v>10329.5</v>
      </c>
      <c r="J316" s="62"/>
      <c r="K316" s="62">
        <f>SUM(L316:M316)</f>
        <v>3902.2</v>
      </c>
      <c r="L316" s="62">
        <v>3902.2</v>
      </c>
      <c r="M316" s="62"/>
      <c r="N316" s="62">
        <f t="shared" si="88"/>
        <v>37.777239943850141</v>
      </c>
      <c r="O316" s="62">
        <f t="shared" si="89"/>
        <v>37.777239943850141</v>
      </c>
      <c r="P316" s="62"/>
    </row>
    <row r="317" spans="1:16" ht="31.5" hidden="1" x14ac:dyDescent="0.25">
      <c r="A317" s="60" t="s">
        <v>591</v>
      </c>
      <c r="B317" s="64" t="s">
        <v>365</v>
      </c>
      <c r="C317" s="64" t="s">
        <v>65</v>
      </c>
      <c r="D317" s="64" t="s">
        <v>59</v>
      </c>
      <c r="E317" s="64" t="s">
        <v>587</v>
      </c>
      <c r="F317" s="64"/>
      <c r="G317" s="64" t="s">
        <v>415</v>
      </c>
      <c r="H317" s="62">
        <f>SUM(I317:J317)</f>
        <v>0</v>
      </c>
      <c r="I317" s="79"/>
      <c r="J317" s="79"/>
      <c r="K317" s="62">
        <f>SUM(L317:M317)</f>
        <v>0</v>
      </c>
      <c r="L317" s="79"/>
      <c r="M317" s="79"/>
      <c r="N317" s="28" t="e">
        <f t="shared" si="88"/>
        <v>#DIV/0!</v>
      </c>
      <c r="O317" s="28" t="e">
        <f t="shared" si="89"/>
        <v>#DIV/0!</v>
      </c>
      <c r="P317" s="28" t="e">
        <f t="shared" si="97"/>
        <v>#DIV/0!</v>
      </c>
    </row>
    <row r="318" spans="1:16" s="59" customFormat="1" ht="15.75" x14ac:dyDescent="0.25">
      <c r="A318" s="66" t="s">
        <v>135</v>
      </c>
      <c r="B318" s="67" t="s">
        <v>365</v>
      </c>
      <c r="C318" s="67" t="s">
        <v>65</v>
      </c>
      <c r="D318" s="67" t="s">
        <v>61</v>
      </c>
      <c r="E318" s="56"/>
      <c r="F318" s="56"/>
      <c r="G318" s="56"/>
      <c r="H318" s="28">
        <f>SUM(I318:J318)</f>
        <v>54396.600000000006</v>
      </c>
      <c r="I318" s="28">
        <f>I319+I322+I327</f>
        <v>45324.4</v>
      </c>
      <c r="J318" s="28">
        <f>J319+J322+J327</f>
        <v>9072.2000000000007</v>
      </c>
      <c r="K318" s="28">
        <f>SUM(L318:M318)</f>
        <v>25141.699999999997</v>
      </c>
      <c r="L318" s="28">
        <f>L319+L322+L327</f>
        <v>22109.1</v>
      </c>
      <c r="M318" s="28">
        <f>M319+M322+M327</f>
        <v>3032.6</v>
      </c>
      <c r="N318" s="28">
        <f t="shared" si="88"/>
        <v>46.21924899717996</v>
      </c>
      <c r="O318" s="28">
        <f t="shared" si="89"/>
        <v>48.779685996946455</v>
      </c>
      <c r="P318" s="28">
        <f t="shared" si="97"/>
        <v>33.427393575979366</v>
      </c>
    </row>
    <row r="319" spans="1:16" s="59" customFormat="1" ht="15.75" x14ac:dyDescent="0.25">
      <c r="A319" s="57" t="s">
        <v>719</v>
      </c>
      <c r="B319" s="70">
        <v>40</v>
      </c>
      <c r="C319" s="67" t="s">
        <v>65</v>
      </c>
      <c r="D319" s="67" t="s">
        <v>61</v>
      </c>
      <c r="E319" s="72">
        <v>5227000</v>
      </c>
      <c r="F319" s="72"/>
      <c r="G319" s="56"/>
      <c r="H319" s="28">
        <f t="shared" ref="H319:H320" si="107">SUM(I319:J319)</f>
        <v>9072.2000000000007</v>
      </c>
      <c r="I319" s="28"/>
      <c r="J319" s="28">
        <f>J320</f>
        <v>9072.2000000000007</v>
      </c>
      <c r="K319" s="28">
        <f t="shared" ref="K319:K320" si="108">SUM(L319:M319)</f>
        <v>3032.6</v>
      </c>
      <c r="L319" s="28"/>
      <c r="M319" s="28">
        <f>M320</f>
        <v>3032.6</v>
      </c>
      <c r="N319" s="28">
        <f t="shared" si="88"/>
        <v>33.427393575979366</v>
      </c>
      <c r="O319" s="28"/>
      <c r="P319" s="28">
        <f t="shared" si="97"/>
        <v>33.427393575979366</v>
      </c>
    </row>
    <row r="320" spans="1:16" s="21" customFormat="1" ht="15.75" x14ac:dyDescent="0.25">
      <c r="A320" s="60" t="s">
        <v>389</v>
      </c>
      <c r="B320" s="74">
        <v>40</v>
      </c>
      <c r="C320" s="68" t="s">
        <v>65</v>
      </c>
      <c r="D320" s="68" t="s">
        <v>61</v>
      </c>
      <c r="E320" s="76">
        <v>5227000</v>
      </c>
      <c r="F320" s="76"/>
      <c r="G320" s="61" t="s">
        <v>397</v>
      </c>
      <c r="H320" s="62">
        <f t="shared" si="107"/>
        <v>9072.2000000000007</v>
      </c>
      <c r="I320" s="62"/>
      <c r="J320" s="62">
        <f>J321</f>
        <v>9072.2000000000007</v>
      </c>
      <c r="K320" s="62">
        <f t="shared" si="108"/>
        <v>3032.6</v>
      </c>
      <c r="L320" s="62"/>
      <c r="M320" s="62">
        <f>M321</f>
        <v>3032.6</v>
      </c>
      <c r="N320" s="62">
        <f t="shared" si="88"/>
        <v>33.427393575979366</v>
      </c>
      <c r="O320" s="62"/>
      <c r="P320" s="62">
        <f t="shared" si="97"/>
        <v>33.427393575979366</v>
      </c>
    </row>
    <row r="321" spans="1:16" s="21" customFormat="1" ht="15.75" x14ac:dyDescent="0.25">
      <c r="A321" s="60" t="s">
        <v>390</v>
      </c>
      <c r="B321" s="74">
        <v>40</v>
      </c>
      <c r="C321" s="68" t="s">
        <v>65</v>
      </c>
      <c r="D321" s="68" t="s">
        <v>61</v>
      </c>
      <c r="E321" s="76">
        <v>5227000</v>
      </c>
      <c r="F321" s="76"/>
      <c r="G321" s="61" t="s">
        <v>392</v>
      </c>
      <c r="H321" s="62">
        <f>SUM(I321:J321)</f>
        <v>9072.2000000000007</v>
      </c>
      <c r="I321" s="62"/>
      <c r="J321" s="62">
        <v>9072.2000000000007</v>
      </c>
      <c r="K321" s="62">
        <f>SUM(L321:M321)</f>
        <v>3032.6</v>
      </c>
      <c r="L321" s="62"/>
      <c r="M321" s="62">
        <v>3032.6</v>
      </c>
      <c r="N321" s="62">
        <f t="shared" si="88"/>
        <v>33.427393575979366</v>
      </c>
      <c r="O321" s="62"/>
      <c r="P321" s="62">
        <f t="shared" si="97"/>
        <v>33.427393575979366</v>
      </c>
    </row>
    <row r="322" spans="1:16" s="59" customFormat="1" ht="15.75" x14ac:dyDescent="0.25">
      <c r="A322" s="57" t="s">
        <v>871</v>
      </c>
      <c r="B322" s="67" t="s">
        <v>365</v>
      </c>
      <c r="C322" s="67" t="s">
        <v>65</v>
      </c>
      <c r="D322" s="67" t="s">
        <v>61</v>
      </c>
      <c r="E322" s="56" t="s">
        <v>614</v>
      </c>
      <c r="F322" s="72"/>
      <c r="G322" s="56"/>
      <c r="H322" s="28">
        <f t="shared" ref="H322:H326" si="109">SUM(I322:J322)</f>
        <v>12929.6</v>
      </c>
      <c r="I322" s="28">
        <f>I323+I325</f>
        <v>12929.6</v>
      </c>
      <c r="J322" s="28"/>
      <c r="K322" s="28">
        <f t="shared" ref="K322:K326" si="110">SUM(L322:M322)</f>
        <v>12780.2</v>
      </c>
      <c r="L322" s="28">
        <f>L323+L325</f>
        <v>12780.2</v>
      </c>
      <c r="M322" s="28"/>
      <c r="N322" s="28">
        <f t="shared" si="88"/>
        <v>98.844511817844321</v>
      </c>
      <c r="O322" s="28">
        <f t="shared" si="89"/>
        <v>98.844511817844321</v>
      </c>
      <c r="P322" s="28"/>
    </row>
    <row r="323" spans="1:16" s="21" customFormat="1" ht="15.75" x14ac:dyDescent="0.25">
      <c r="A323" s="60" t="s">
        <v>389</v>
      </c>
      <c r="B323" s="67" t="s">
        <v>365</v>
      </c>
      <c r="C323" s="67" t="s">
        <v>65</v>
      </c>
      <c r="D323" s="67" t="s">
        <v>61</v>
      </c>
      <c r="E323" s="61" t="s">
        <v>614</v>
      </c>
      <c r="F323" s="76"/>
      <c r="G323" s="61" t="s">
        <v>397</v>
      </c>
      <c r="H323" s="62">
        <f t="shared" si="109"/>
        <v>10851</v>
      </c>
      <c r="I323" s="62">
        <f>I324</f>
        <v>10851</v>
      </c>
      <c r="J323" s="62"/>
      <c r="K323" s="62">
        <f t="shared" si="110"/>
        <v>10701.6</v>
      </c>
      <c r="L323" s="62">
        <f>L324</f>
        <v>10701.6</v>
      </c>
      <c r="M323" s="62"/>
      <c r="N323" s="28">
        <f t="shared" si="88"/>
        <v>98.623168371578657</v>
      </c>
      <c r="O323" s="28">
        <f t="shared" si="89"/>
        <v>98.623168371578657</v>
      </c>
      <c r="P323" s="28"/>
    </row>
    <row r="324" spans="1:16" s="21" customFormat="1" ht="15.75" x14ac:dyDescent="0.25">
      <c r="A324" s="60" t="s">
        <v>390</v>
      </c>
      <c r="B324" s="68" t="s">
        <v>365</v>
      </c>
      <c r="C324" s="68" t="s">
        <v>65</v>
      </c>
      <c r="D324" s="68" t="s">
        <v>61</v>
      </c>
      <c r="E324" s="61" t="s">
        <v>614</v>
      </c>
      <c r="F324" s="61"/>
      <c r="G324" s="61" t="s">
        <v>392</v>
      </c>
      <c r="H324" s="62">
        <f t="shared" si="109"/>
        <v>10851</v>
      </c>
      <c r="I324" s="62">
        <v>10851</v>
      </c>
      <c r="J324" s="62"/>
      <c r="K324" s="62">
        <f t="shared" si="110"/>
        <v>10701.6</v>
      </c>
      <c r="L324" s="62">
        <v>10701.6</v>
      </c>
      <c r="M324" s="62"/>
      <c r="N324" s="62">
        <f t="shared" si="88"/>
        <v>98.623168371578657</v>
      </c>
      <c r="O324" s="62">
        <f t="shared" si="89"/>
        <v>98.623168371578657</v>
      </c>
      <c r="P324" s="62"/>
    </row>
    <row r="325" spans="1:16" s="21" customFormat="1" ht="15.75" x14ac:dyDescent="0.25">
      <c r="A325" s="60" t="s">
        <v>664</v>
      </c>
      <c r="B325" s="67" t="s">
        <v>365</v>
      </c>
      <c r="C325" s="67" t="s">
        <v>65</v>
      </c>
      <c r="D325" s="67" t="s">
        <v>61</v>
      </c>
      <c r="E325" s="61" t="s">
        <v>614</v>
      </c>
      <c r="F325" s="61"/>
      <c r="G325" s="61" t="s">
        <v>663</v>
      </c>
      <c r="H325" s="62">
        <f t="shared" si="109"/>
        <v>2078.6</v>
      </c>
      <c r="I325" s="62">
        <f>I326</f>
        <v>2078.6</v>
      </c>
      <c r="J325" s="62"/>
      <c r="K325" s="62">
        <f t="shared" si="110"/>
        <v>2078.6</v>
      </c>
      <c r="L325" s="62">
        <f>L326</f>
        <v>2078.6</v>
      </c>
      <c r="M325" s="62"/>
      <c r="N325" s="28">
        <f t="shared" si="88"/>
        <v>100</v>
      </c>
      <c r="O325" s="28">
        <f t="shared" si="89"/>
        <v>100</v>
      </c>
      <c r="P325" s="28"/>
    </row>
    <row r="326" spans="1:16" s="21" customFormat="1" ht="34.5" customHeight="1" x14ac:dyDescent="0.25">
      <c r="A326" s="60" t="s">
        <v>832</v>
      </c>
      <c r="B326" s="68" t="s">
        <v>365</v>
      </c>
      <c r="C326" s="68" t="s">
        <v>65</v>
      </c>
      <c r="D326" s="68" t="s">
        <v>61</v>
      </c>
      <c r="E326" s="61" t="s">
        <v>614</v>
      </c>
      <c r="F326" s="61"/>
      <c r="G326" s="61" t="s">
        <v>661</v>
      </c>
      <c r="H326" s="62">
        <f t="shared" si="109"/>
        <v>2078.6</v>
      </c>
      <c r="I326" s="62">
        <v>2078.6</v>
      </c>
      <c r="J326" s="62"/>
      <c r="K326" s="62">
        <f t="shared" si="110"/>
        <v>2078.6</v>
      </c>
      <c r="L326" s="62">
        <v>2078.6</v>
      </c>
      <c r="M326" s="62"/>
      <c r="N326" s="62">
        <f t="shared" si="88"/>
        <v>100</v>
      </c>
      <c r="O326" s="62">
        <f t="shared" si="89"/>
        <v>100</v>
      </c>
      <c r="P326" s="62"/>
    </row>
    <row r="327" spans="1:16" s="21" customFormat="1" ht="15.75" x14ac:dyDescent="0.25">
      <c r="A327" s="57" t="s">
        <v>385</v>
      </c>
      <c r="B327" s="67" t="s">
        <v>365</v>
      </c>
      <c r="C327" s="67" t="s">
        <v>65</v>
      </c>
      <c r="D327" s="67" t="s">
        <v>61</v>
      </c>
      <c r="E327" s="72">
        <v>7950100</v>
      </c>
      <c r="F327" s="76"/>
      <c r="G327" s="61"/>
      <c r="H327" s="28">
        <f>H328+H334</f>
        <v>32394.799999999999</v>
      </c>
      <c r="I327" s="28">
        <f t="shared" ref="I327:J327" si="111">I328+I334</f>
        <v>32394.799999999999</v>
      </c>
      <c r="J327" s="28">
        <f t="shared" si="111"/>
        <v>0</v>
      </c>
      <c r="K327" s="28">
        <f>K328+K334</f>
        <v>9328.9</v>
      </c>
      <c r="L327" s="28">
        <f t="shared" ref="L327:M327" si="112">L328+L334</f>
        <v>9328.9</v>
      </c>
      <c r="M327" s="28">
        <f t="shared" si="112"/>
        <v>0</v>
      </c>
      <c r="N327" s="28">
        <f t="shared" si="88"/>
        <v>28.797523059256424</v>
      </c>
      <c r="O327" s="28">
        <f t="shared" si="89"/>
        <v>28.797523059256424</v>
      </c>
      <c r="P327" s="28"/>
    </row>
    <row r="328" spans="1:16" s="59" customFormat="1" ht="15.75" x14ac:dyDescent="0.25">
      <c r="A328" s="51" t="s">
        <v>870</v>
      </c>
      <c r="B328" s="67" t="s">
        <v>365</v>
      </c>
      <c r="C328" s="67" t="s">
        <v>65</v>
      </c>
      <c r="D328" s="67" t="s">
        <v>61</v>
      </c>
      <c r="E328" s="56" t="s">
        <v>437</v>
      </c>
      <c r="F328" s="56"/>
      <c r="G328" s="56"/>
      <c r="H328" s="28">
        <f>H329+H332</f>
        <v>31386.7</v>
      </c>
      <c r="I328" s="28">
        <f>I329+I332</f>
        <v>31386.7</v>
      </c>
      <c r="J328" s="28">
        <f t="shared" ref="J328" si="113">J329</f>
        <v>0</v>
      </c>
      <c r="K328" s="28">
        <f>K329+K332</f>
        <v>8991.9</v>
      </c>
      <c r="L328" s="28">
        <f>L329+L332</f>
        <v>8991.9</v>
      </c>
      <c r="M328" s="28">
        <f t="shared" ref="M328" si="114">M329</f>
        <v>0</v>
      </c>
      <c r="N328" s="28">
        <f t="shared" si="88"/>
        <v>28.64875886920256</v>
      </c>
      <c r="O328" s="28">
        <f t="shared" si="89"/>
        <v>28.64875886920256</v>
      </c>
      <c r="P328" s="28"/>
    </row>
    <row r="329" spans="1:16" s="21" customFormat="1" ht="15.75" x14ac:dyDescent="0.25">
      <c r="A329" s="60" t="s">
        <v>389</v>
      </c>
      <c r="B329" s="68" t="s">
        <v>365</v>
      </c>
      <c r="C329" s="68" t="s">
        <v>65</v>
      </c>
      <c r="D329" s="68" t="s">
        <v>61</v>
      </c>
      <c r="E329" s="61" t="s">
        <v>437</v>
      </c>
      <c r="F329" s="61"/>
      <c r="G329" s="61" t="s">
        <v>397</v>
      </c>
      <c r="H329" s="62">
        <f t="shared" ref="H329:M329" si="115">H330+H331</f>
        <v>23886.7</v>
      </c>
      <c r="I329" s="62">
        <f t="shared" si="115"/>
        <v>23886.7</v>
      </c>
      <c r="J329" s="62">
        <f t="shared" si="115"/>
        <v>0</v>
      </c>
      <c r="K329" s="62">
        <f t="shared" si="115"/>
        <v>4812.5</v>
      </c>
      <c r="L329" s="62">
        <f t="shared" si="115"/>
        <v>4812.5</v>
      </c>
      <c r="M329" s="62">
        <f t="shared" si="115"/>
        <v>0</v>
      </c>
      <c r="N329" s="62">
        <f t="shared" si="88"/>
        <v>20.14719488250784</v>
      </c>
      <c r="O329" s="62">
        <f t="shared" si="89"/>
        <v>20.14719488250784</v>
      </c>
      <c r="P329" s="62"/>
    </row>
    <row r="330" spans="1:16" s="21" customFormat="1" ht="15.75" x14ac:dyDescent="0.25">
      <c r="A330" s="60" t="s">
        <v>390</v>
      </c>
      <c r="B330" s="68" t="s">
        <v>365</v>
      </c>
      <c r="C330" s="68" t="s">
        <v>65</v>
      </c>
      <c r="D330" s="68" t="s">
        <v>61</v>
      </c>
      <c r="E330" s="61" t="s">
        <v>437</v>
      </c>
      <c r="F330" s="61"/>
      <c r="G330" s="61" t="s">
        <v>392</v>
      </c>
      <c r="H330" s="62">
        <f>SUM(I330:J330)</f>
        <v>23886.7</v>
      </c>
      <c r="I330" s="62">
        <v>23886.7</v>
      </c>
      <c r="J330" s="62"/>
      <c r="K330" s="62">
        <f>SUM(L330:M330)</f>
        <v>4812.5</v>
      </c>
      <c r="L330" s="62">
        <v>4812.5</v>
      </c>
      <c r="M330" s="62"/>
      <c r="N330" s="62">
        <f t="shared" si="88"/>
        <v>20.14719488250784</v>
      </c>
      <c r="O330" s="62">
        <f t="shared" si="89"/>
        <v>20.14719488250784</v>
      </c>
      <c r="P330" s="62"/>
    </row>
    <row r="331" spans="1:16" s="21" customFormat="1" ht="15.75" hidden="1" x14ac:dyDescent="0.25">
      <c r="A331" s="60" t="s">
        <v>390</v>
      </c>
      <c r="B331" s="68" t="s">
        <v>365</v>
      </c>
      <c r="C331" s="68" t="s">
        <v>65</v>
      </c>
      <c r="D331" s="68" t="s">
        <v>61</v>
      </c>
      <c r="E331" s="61" t="s">
        <v>437</v>
      </c>
      <c r="F331" s="61"/>
      <c r="G331" s="61" t="s">
        <v>392</v>
      </c>
      <c r="H331" s="62">
        <f>SUM(I331:J331)</f>
        <v>0</v>
      </c>
      <c r="I331" s="62"/>
      <c r="J331" s="62"/>
      <c r="K331" s="62">
        <f>SUM(L331:M331)</f>
        <v>0</v>
      </c>
      <c r="L331" s="62"/>
      <c r="M331" s="62"/>
      <c r="N331" s="62" t="e">
        <f t="shared" ref="N331:N394" si="116">K331*100/H331</f>
        <v>#DIV/0!</v>
      </c>
      <c r="O331" s="62" t="e">
        <f t="shared" ref="O331:O394" si="117">L331*100/I331</f>
        <v>#DIV/0!</v>
      </c>
      <c r="P331" s="62"/>
    </row>
    <row r="332" spans="1:16" s="21" customFormat="1" ht="15.75" x14ac:dyDescent="0.25">
      <c r="A332" s="60" t="s">
        <v>352</v>
      </c>
      <c r="B332" s="68" t="s">
        <v>365</v>
      </c>
      <c r="C332" s="68" t="s">
        <v>65</v>
      </c>
      <c r="D332" s="68" t="s">
        <v>61</v>
      </c>
      <c r="E332" s="61" t="s">
        <v>437</v>
      </c>
      <c r="F332" s="61"/>
      <c r="G332" s="61" t="s">
        <v>431</v>
      </c>
      <c r="H332" s="62">
        <f>H333</f>
        <v>7500</v>
      </c>
      <c r="I332" s="62">
        <f t="shared" ref="I332:M332" si="118">I333</f>
        <v>7500</v>
      </c>
      <c r="J332" s="62">
        <f t="shared" si="118"/>
        <v>0</v>
      </c>
      <c r="K332" s="62">
        <f>K333</f>
        <v>4179.3999999999996</v>
      </c>
      <c r="L332" s="62">
        <f t="shared" si="118"/>
        <v>4179.3999999999996</v>
      </c>
      <c r="M332" s="62">
        <f t="shared" si="118"/>
        <v>0</v>
      </c>
      <c r="N332" s="62">
        <f t="shared" si="116"/>
        <v>55.725333333333325</v>
      </c>
      <c r="O332" s="62">
        <f t="shared" si="117"/>
        <v>55.725333333333325</v>
      </c>
      <c r="P332" s="62"/>
    </row>
    <row r="333" spans="1:16" s="21" customFormat="1" ht="31.5" x14ac:dyDescent="0.25">
      <c r="A333" s="60" t="s">
        <v>409</v>
      </c>
      <c r="B333" s="68" t="s">
        <v>365</v>
      </c>
      <c r="C333" s="68" t="s">
        <v>65</v>
      </c>
      <c r="D333" s="68" t="s">
        <v>61</v>
      </c>
      <c r="E333" s="61" t="s">
        <v>437</v>
      </c>
      <c r="F333" s="61"/>
      <c r="G333" s="61" t="s">
        <v>432</v>
      </c>
      <c r="H333" s="62">
        <f>I333+J333</f>
        <v>7500</v>
      </c>
      <c r="I333" s="62">
        <v>7500</v>
      </c>
      <c r="J333" s="62"/>
      <c r="K333" s="62">
        <f>L333+M333</f>
        <v>4179.3999999999996</v>
      </c>
      <c r="L333" s="62">
        <v>4179.3999999999996</v>
      </c>
      <c r="M333" s="62"/>
      <c r="N333" s="62">
        <f t="shared" si="116"/>
        <v>55.725333333333325</v>
      </c>
      <c r="O333" s="62">
        <f t="shared" si="117"/>
        <v>55.725333333333325</v>
      </c>
      <c r="P333" s="62"/>
    </row>
    <row r="334" spans="1:16" s="59" customFormat="1" ht="15.75" x14ac:dyDescent="0.25">
      <c r="A334" s="57" t="s">
        <v>841</v>
      </c>
      <c r="B334" s="67" t="s">
        <v>365</v>
      </c>
      <c r="C334" s="67" t="s">
        <v>65</v>
      </c>
      <c r="D334" s="67" t="s">
        <v>61</v>
      </c>
      <c r="E334" s="56" t="s">
        <v>665</v>
      </c>
      <c r="F334" s="56"/>
      <c r="G334" s="56"/>
      <c r="H334" s="28">
        <f>H335</f>
        <v>1008.1</v>
      </c>
      <c r="I334" s="28">
        <f t="shared" ref="I334:M334" si="119">I335</f>
        <v>1008.1</v>
      </c>
      <c r="J334" s="28">
        <f t="shared" si="119"/>
        <v>0</v>
      </c>
      <c r="K334" s="28">
        <f>K335</f>
        <v>337</v>
      </c>
      <c r="L334" s="28">
        <f t="shared" si="119"/>
        <v>337</v>
      </c>
      <c r="M334" s="28">
        <f t="shared" si="119"/>
        <v>0</v>
      </c>
      <c r="N334" s="28">
        <f t="shared" si="116"/>
        <v>33.429223291340143</v>
      </c>
      <c r="O334" s="28">
        <f t="shared" si="117"/>
        <v>33.429223291340143</v>
      </c>
      <c r="P334" s="28"/>
    </row>
    <row r="335" spans="1:16" s="21" customFormat="1" ht="15.75" x14ac:dyDescent="0.25">
      <c r="A335" s="60" t="s">
        <v>389</v>
      </c>
      <c r="B335" s="68" t="s">
        <v>365</v>
      </c>
      <c r="C335" s="68" t="s">
        <v>65</v>
      </c>
      <c r="D335" s="68" t="s">
        <v>61</v>
      </c>
      <c r="E335" s="61" t="s">
        <v>665</v>
      </c>
      <c r="F335" s="61"/>
      <c r="G335" s="61" t="s">
        <v>397</v>
      </c>
      <c r="H335" s="62">
        <f>I335+J335</f>
        <v>1008.1</v>
      </c>
      <c r="I335" s="62">
        <f>I336</f>
        <v>1008.1</v>
      </c>
      <c r="J335" s="62"/>
      <c r="K335" s="62">
        <f>L335+M335</f>
        <v>337</v>
      </c>
      <c r="L335" s="62">
        <f>L336</f>
        <v>337</v>
      </c>
      <c r="M335" s="62"/>
      <c r="N335" s="62">
        <f t="shared" si="116"/>
        <v>33.429223291340143</v>
      </c>
      <c r="O335" s="62">
        <f t="shared" si="117"/>
        <v>33.429223291340143</v>
      </c>
      <c r="P335" s="62"/>
    </row>
    <row r="336" spans="1:16" s="21" customFormat="1" ht="15.75" x14ac:dyDescent="0.25">
      <c r="A336" s="60" t="s">
        <v>390</v>
      </c>
      <c r="B336" s="68" t="s">
        <v>365</v>
      </c>
      <c r="C336" s="68" t="s">
        <v>65</v>
      </c>
      <c r="D336" s="68" t="s">
        <v>61</v>
      </c>
      <c r="E336" s="61" t="s">
        <v>665</v>
      </c>
      <c r="F336" s="61"/>
      <c r="G336" s="61" t="s">
        <v>392</v>
      </c>
      <c r="H336" s="62">
        <f t="shared" ref="H336" si="120">I336+J336</f>
        <v>1008.1</v>
      </c>
      <c r="I336" s="62">
        <v>1008.1</v>
      </c>
      <c r="J336" s="62"/>
      <c r="K336" s="62">
        <f t="shared" ref="K336" si="121">L336+M336</f>
        <v>337</v>
      </c>
      <c r="L336" s="62">
        <v>337</v>
      </c>
      <c r="M336" s="62"/>
      <c r="N336" s="62">
        <f t="shared" si="116"/>
        <v>33.429223291340143</v>
      </c>
      <c r="O336" s="62">
        <f t="shared" si="117"/>
        <v>33.429223291340143</v>
      </c>
      <c r="P336" s="62"/>
    </row>
    <row r="337" spans="1:16" s="59" customFormat="1" ht="15.75" x14ac:dyDescent="0.25">
      <c r="A337" s="57" t="s">
        <v>251</v>
      </c>
      <c r="B337" s="56" t="s">
        <v>365</v>
      </c>
      <c r="C337" s="56" t="s">
        <v>71</v>
      </c>
      <c r="D337" s="56"/>
      <c r="E337" s="56"/>
      <c r="F337" s="56"/>
      <c r="G337" s="56"/>
      <c r="H337" s="28">
        <f t="shared" ref="H337:H365" si="122">SUM(I337:J337)</f>
        <v>295235.59999999998</v>
      </c>
      <c r="I337" s="28">
        <f>I338+I357+I383</f>
        <v>165131.1</v>
      </c>
      <c r="J337" s="28">
        <f>J338+J357+J383</f>
        <v>130104.5</v>
      </c>
      <c r="K337" s="28">
        <f t="shared" ref="K337:K338" si="123">SUM(L337:M337)</f>
        <v>203917.49999999997</v>
      </c>
      <c r="L337" s="28">
        <f>L338+L357+L383</f>
        <v>114248.49999999999</v>
      </c>
      <c r="M337" s="28">
        <f>M338+M357+M383</f>
        <v>89668.999999999985</v>
      </c>
      <c r="N337" s="28">
        <f t="shared" si="116"/>
        <v>69.069414393115181</v>
      </c>
      <c r="O337" s="28">
        <f t="shared" si="117"/>
        <v>69.186543298021988</v>
      </c>
      <c r="P337" s="28">
        <f t="shared" ref="P337:P394" si="124">M337*100/J337</f>
        <v>68.920752164606128</v>
      </c>
    </row>
    <row r="338" spans="1:16" s="59" customFormat="1" ht="15.75" x14ac:dyDescent="0.25">
      <c r="A338" s="57" t="s">
        <v>139</v>
      </c>
      <c r="B338" s="56" t="s">
        <v>365</v>
      </c>
      <c r="C338" s="56" t="s">
        <v>71</v>
      </c>
      <c r="D338" s="56" t="s">
        <v>57</v>
      </c>
      <c r="E338" s="56"/>
      <c r="F338" s="56"/>
      <c r="G338" s="56"/>
      <c r="H338" s="28">
        <f t="shared" si="122"/>
        <v>174673.5</v>
      </c>
      <c r="I338" s="28">
        <f>I339+I350</f>
        <v>47788.2</v>
      </c>
      <c r="J338" s="28">
        <f>J339+J350</f>
        <v>126885.3</v>
      </c>
      <c r="K338" s="28">
        <f t="shared" si="123"/>
        <v>122127.79999999999</v>
      </c>
      <c r="L338" s="28">
        <f>L339+L350</f>
        <v>32936.5</v>
      </c>
      <c r="M338" s="28">
        <f>M339+M350</f>
        <v>89191.299999999988</v>
      </c>
      <c r="N338" s="28">
        <f t="shared" si="116"/>
        <v>69.91776085095907</v>
      </c>
      <c r="O338" s="28">
        <f t="shared" si="117"/>
        <v>68.921825890073279</v>
      </c>
      <c r="P338" s="28">
        <f t="shared" si="124"/>
        <v>70.292855043097958</v>
      </c>
    </row>
    <row r="339" spans="1:16" s="59" customFormat="1" ht="15.75" x14ac:dyDescent="0.25">
      <c r="A339" s="57" t="s">
        <v>407</v>
      </c>
      <c r="B339" s="56" t="s">
        <v>365</v>
      </c>
      <c r="C339" s="56" t="s">
        <v>71</v>
      </c>
      <c r="D339" s="56" t="s">
        <v>57</v>
      </c>
      <c r="E339" s="56" t="s">
        <v>439</v>
      </c>
      <c r="F339" s="56"/>
      <c r="G339" s="56"/>
      <c r="H339" s="28">
        <f>SUM(I339:J339)</f>
        <v>126885.3</v>
      </c>
      <c r="I339" s="28">
        <f>SUM(I348+I341+I345)</f>
        <v>0</v>
      </c>
      <c r="J339" s="28">
        <f>J340+J343</f>
        <v>126885.3</v>
      </c>
      <c r="K339" s="28">
        <f>SUM(L339:M339)</f>
        <v>89191.299999999988</v>
      </c>
      <c r="L339" s="28">
        <f>SUM(L348+L341+L345)</f>
        <v>0</v>
      </c>
      <c r="M339" s="28">
        <f>M340+M343</f>
        <v>89191.299999999988</v>
      </c>
      <c r="N339" s="28">
        <f t="shared" si="116"/>
        <v>70.292855043097958</v>
      </c>
      <c r="O339" s="28"/>
      <c r="P339" s="28">
        <f t="shared" si="124"/>
        <v>70.292855043097958</v>
      </c>
    </row>
    <row r="340" spans="1:16" s="83" customFormat="1" ht="15.75" x14ac:dyDescent="0.25">
      <c r="A340" s="80" t="s">
        <v>869</v>
      </c>
      <c r="B340" s="56" t="s">
        <v>365</v>
      </c>
      <c r="C340" s="56" t="s">
        <v>71</v>
      </c>
      <c r="D340" s="56" t="s">
        <v>57</v>
      </c>
      <c r="E340" s="56" t="s">
        <v>539</v>
      </c>
      <c r="F340" s="81"/>
      <c r="G340" s="81"/>
      <c r="H340" s="28">
        <f>H341</f>
        <v>46627</v>
      </c>
      <c r="I340" s="82"/>
      <c r="J340" s="28">
        <f>J341</f>
        <v>46627</v>
      </c>
      <c r="K340" s="28">
        <f>K341</f>
        <v>33743.1</v>
      </c>
      <c r="L340" s="82"/>
      <c r="M340" s="28">
        <f>M341</f>
        <v>33743.1</v>
      </c>
      <c r="N340" s="28">
        <f t="shared" si="116"/>
        <v>72.368155789563986</v>
      </c>
      <c r="O340" s="28"/>
      <c r="P340" s="28">
        <f t="shared" si="124"/>
        <v>72.368155789563986</v>
      </c>
    </row>
    <row r="341" spans="1:16" s="21" customFormat="1" ht="15.75" x14ac:dyDescent="0.25">
      <c r="A341" s="60" t="s">
        <v>440</v>
      </c>
      <c r="B341" s="61" t="s">
        <v>365</v>
      </c>
      <c r="C341" s="61" t="s">
        <v>71</v>
      </c>
      <c r="D341" s="61" t="s">
        <v>57</v>
      </c>
      <c r="E341" s="61" t="s">
        <v>539</v>
      </c>
      <c r="F341" s="61"/>
      <c r="G341" s="61" t="s">
        <v>442</v>
      </c>
      <c r="H341" s="62">
        <f>SUM(I341:J341)</f>
        <v>46627</v>
      </c>
      <c r="I341" s="62">
        <f>I342</f>
        <v>0</v>
      </c>
      <c r="J341" s="62">
        <f>J342</f>
        <v>46627</v>
      </c>
      <c r="K341" s="62">
        <f>SUM(L341:M341)</f>
        <v>33743.1</v>
      </c>
      <c r="L341" s="62">
        <f>L342</f>
        <v>0</v>
      </c>
      <c r="M341" s="62">
        <f>M342</f>
        <v>33743.1</v>
      </c>
      <c r="N341" s="62">
        <f t="shared" si="116"/>
        <v>72.368155789563986</v>
      </c>
      <c r="O341" s="62"/>
      <c r="P341" s="62">
        <f t="shared" si="124"/>
        <v>72.368155789563986</v>
      </c>
    </row>
    <row r="342" spans="1:16" s="21" customFormat="1" ht="31.5" x14ac:dyDescent="0.25">
      <c r="A342" s="60" t="s">
        <v>591</v>
      </c>
      <c r="B342" s="61" t="s">
        <v>365</v>
      </c>
      <c r="C342" s="61" t="s">
        <v>71</v>
      </c>
      <c r="D342" s="61" t="s">
        <v>57</v>
      </c>
      <c r="E342" s="61" t="s">
        <v>539</v>
      </c>
      <c r="F342" s="61"/>
      <c r="G342" s="61" t="s">
        <v>415</v>
      </c>
      <c r="H342" s="62">
        <f t="shared" si="122"/>
        <v>46627</v>
      </c>
      <c r="I342" s="62"/>
      <c r="J342" s="62">
        <v>46627</v>
      </c>
      <c r="K342" s="62">
        <f t="shared" ref="K342" si="125">SUM(L342:M342)</f>
        <v>33743.1</v>
      </c>
      <c r="L342" s="62"/>
      <c r="M342" s="62">
        <v>33743.1</v>
      </c>
      <c r="N342" s="62">
        <f t="shared" si="116"/>
        <v>72.368155789563986</v>
      </c>
      <c r="O342" s="62"/>
      <c r="P342" s="62">
        <f t="shared" si="124"/>
        <v>72.368155789563986</v>
      </c>
    </row>
    <row r="343" spans="1:16" s="59" customFormat="1" ht="15.75" x14ac:dyDescent="0.25">
      <c r="A343" s="57" t="s">
        <v>810</v>
      </c>
      <c r="B343" s="56" t="s">
        <v>365</v>
      </c>
      <c r="C343" s="56" t="s">
        <v>71</v>
      </c>
      <c r="D343" s="56" t="s">
        <v>57</v>
      </c>
      <c r="E343" s="56" t="s">
        <v>655</v>
      </c>
      <c r="F343" s="56"/>
      <c r="G343" s="56"/>
      <c r="H343" s="28">
        <f>H344+H347</f>
        <v>80258.3</v>
      </c>
      <c r="I343" s="28">
        <f t="shared" ref="I343:J343" si="126">I344+I347</f>
        <v>0</v>
      </c>
      <c r="J343" s="28">
        <f t="shared" si="126"/>
        <v>80258.3</v>
      </c>
      <c r="K343" s="28">
        <f>K344+K347</f>
        <v>55448.2</v>
      </c>
      <c r="L343" s="28">
        <f t="shared" ref="L343:M343" si="127">L344+L347</f>
        <v>0</v>
      </c>
      <c r="M343" s="28">
        <f t="shared" si="127"/>
        <v>55448.2</v>
      </c>
      <c r="N343" s="28">
        <f t="shared" si="116"/>
        <v>69.087184752231238</v>
      </c>
      <c r="O343" s="28"/>
      <c r="P343" s="28">
        <f t="shared" si="124"/>
        <v>69.087184752231238</v>
      </c>
    </row>
    <row r="344" spans="1:16" s="59" customFormat="1" ht="31.5" x14ac:dyDescent="0.25">
      <c r="A344" s="57" t="s">
        <v>868</v>
      </c>
      <c r="B344" s="56" t="s">
        <v>365</v>
      </c>
      <c r="C344" s="56" t="s">
        <v>71</v>
      </c>
      <c r="D344" s="56" t="s">
        <v>57</v>
      </c>
      <c r="E344" s="56" t="s">
        <v>540</v>
      </c>
      <c r="F344" s="56"/>
      <c r="G344" s="56"/>
      <c r="H344" s="28">
        <f>H345</f>
        <v>25387.5</v>
      </c>
      <c r="I344" s="28">
        <f t="shared" ref="I344:M344" si="128">I345</f>
        <v>0</v>
      </c>
      <c r="J344" s="28">
        <f t="shared" si="128"/>
        <v>25387.5</v>
      </c>
      <c r="K344" s="28">
        <f>K345</f>
        <v>12001.7</v>
      </c>
      <c r="L344" s="28">
        <f t="shared" si="128"/>
        <v>0</v>
      </c>
      <c r="M344" s="28">
        <f t="shared" si="128"/>
        <v>12001.7</v>
      </c>
      <c r="N344" s="28">
        <f t="shared" si="116"/>
        <v>47.274052191038898</v>
      </c>
      <c r="O344" s="28"/>
      <c r="P344" s="28">
        <f t="shared" si="124"/>
        <v>47.274052191038898</v>
      </c>
    </row>
    <row r="345" spans="1:16" s="21" customFormat="1" ht="15.75" x14ac:dyDescent="0.25">
      <c r="A345" s="78" t="s">
        <v>535</v>
      </c>
      <c r="B345" s="61" t="s">
        <v>365</v>
      </c>
      <c r="C345" s="61" t="s">
        <v>71</v>
      </c>
      <c r="D345" s="61" t="s">
        <v>57</v>
      </c>
      <c r="E345" s="61" t="s">
        <v>540</v>
      </c>
      <c r="F345" s="61"/>
      <c r="G345" s="61" t="s">
        <v>397</v>
      </c>
      <c r="H345" s="62">
        <f>SUM(I345:J345)</f>
        <v>25387.5</v>
      </c>
      <c r="I345" s="62">
        <f>I346</f>
        <v>0</v>
      </c>
      <c r="J345" s="62">
        <f>J346</f>
        <v>25387.5</v>
      </c>
      <c r="K345" s="62">
        <f>SUM(L345:M345)</f>
        <v>12001.7</v>
      </c>
      <c r="L345" s="62">
        <f>L346</f>
        <v>0</v>
      </c>
      <c r="M345" s="62">
        <f>M346</f>
        <v>12001.7</v>
      </c>
      <c r="N345" s="62">
        <f t="shared" si="116"/>
        <v>47.274052191038898</v>
      </c>
      <c r="O345" s="62"/>
      <c r="P345" s="62">
        <f t="shared" si="124"/>
        <v>47.274052191038898</v>
      </c>
    </row>
    <row r="346" spans="1:16" s="21" customFormat="1" ht="15.75" x14ac:dyDescent="0.25">
      <c r="A346" s="78" t="s">
        <v>536</v>
      </c>
      <c r="B346" s="61" t="s">
        <v>365</v>
      </c>
      <c r="C346" s="61" t="s">
        <v>71</v>
      </c>
      <c r="D346" s="61" t="s">
        <v>57</v>
      </c>
      <c r="E346" s="61" t="s">
        <v>540</v>
      </c>
      <c r="F346" s="61"/>
      <c r="G346" s="61" t="s">
        <v>541</v>
      </c>
      <c r="H346" s="62">
        <f>SUM(I346:J346)</f>
        <v>25387.5</v>
      </c>
      <c r="I346" s="62"/>
      <c r="J346" s="62">
        <v>25387.5</v>
      </c>
      <c r="K346" s="62">
        <f>SUM(L346:M346)</f>
        <v>12001.7</v>
      </c>
      <c r="L346" s="62"/>
      <c r="M346" s="62">
        <v>12001.7</v>
      </c>
      <c r="N346" s="62">
        <f t="shared" si="116"/>
        <v>47.274052191038898</v>
      </c>
      <c r="O346" s="62"/>
      <c r="P346" s="62">
        <f t="shared" si="124"/>
        <v>47.274052191038898</v>
      </c>
    </row>
    <row r="347" spans="1:16" s="59" customFormat="1" ht="15.75" x14ac:dyDescent="0.25">
      <c r="A347" s="80" t="s">
        <v>865</v>
      </c>
      <c r="B347" s="56" t="s">
        <v>365</v>
      </c>
      <c r="C347" s="56" t="s">
        <v>71</v>
      </c>
      <c r="D347" s="56" t="s">
        <v>57</v>
      </c>
      <c r="E347" s="56" t="s">
        <v>441</v>
      </c>
      <c r="F347" s="56"/>
      <c r="G347" s="56"/>
      <c r="H347" s="28">
        <f>H348</f>
        <v>54870.8</v>
      </c>
      <c r="I347" s="28">
        <f t="shared" ref="I347:M347" si="129">I348</f>
        <v>0</v>
      </c>
      <c r="J347" s="28">
        <f t="shared" si="129"/>
        <v>54870.8</v>
      </c>
      <c r="K347" s="28">
        <f>K348</f>
        <v>43446.5</v>
      </c>
      <c r="L347" s="28">
        <f t="shared" si="129"/>
        <v>0</v>
      </c>
      <c r="M347" s="28">
        <f t="shared" si="129"/>
        <v>43446.5</v>
      </c>
      <c r="N347" s="28">
        <f t="shared" si="116"/>
        <v>79.179636527989388</v>
      </c>
      <c r="O347" s="28"/>
      <c r="P347" s="28">
        <f t="shared" si="124"/>
        <v>79.179636527989388</v>
      </c>
    </row>
    <row r="348" spans="1:16" s="21" customFormat="1" ht="15.75" x14ac:dyDescent="0.25">
      <c r="A348" s="60" t="s">
        <v>440</v>
      </c>
      <c r="B348" s="61" t="s">
        <v>365</v>
      </c>
      <c r="C348" s="61" t="s">
        <v>71</v>
      </c>
      <c r="D348" s="61" t="s">
        <v>57</v>
      </c>
      <c r="E348" s="61" t="s">
        <v>441</v>
      </c>
      <c r="F348" s="61"/>
      <c r="G348" s="61" t="s">
        <v>442</v>
      </c>
      <c r="H348" s="62">
        <f>SUM(I348:J348)</f>
        <v>54870.8</v>
      </c>
      <c r="I348" s="62">
        <f>I349</f>
        <v>0</v>
      </c>
      <c r="J348" s="62">
        <f>SUM(J349)</f>
        <v>54870.8</v>
      </c>
      <c r="K348" s="62">
        <f>SUM(L348:M348)</f>
        <v>43446.5</v>
      </c>
      <c r="L348" s="62">
        <f>L349</f>
        <v>0</v>
      </c>
      <c r="M348" s="62">
        <f>SUM(M349)</f>
        <v>43446.5</v>
      </c>
      <c r="N348" s="62">
        <f t="shared" si="116"/>
        <v>79.179636527989388</v>
      </c>
      <c r="O348" s="62"/>
      <c r="P348" s="62">
        <f t="shared" si="124"/>
        <v>79.179636527989388</v>
      </c>
    </row>
    <row r="349" spans="1:16" s="21" customFormat="1" ht="31.5" x14ac:dyDescent="0.25">
      <c r="A349" s="60" t="s">
        <v>591</v>
      </c>
      <c r="B349" s="61" t="s">
        <v>365</v>
      </c>
      <c r="C349" s="61" t="s">
        <v>71</v>
      </c>
      <c r="D349" s="61" t="s">
        <v>57</v>
      </c>
      <c r="E349" s="61" t="s">
        <v>441</v>
      </c>
      <c r="F349" s="61"/>
      <c r="G349" s="61" t="s">
        <v>415</v>
      </c>
      <c r="H349" s="62">
        <f>SUM(I349:J349)</f>
        <v>54870.8</v>
      </c>
      <c r="I349" s="62"/>
      <c r="J349" s="62">
        <v>54870.8</v>
      </c>
      <c r="K349" s="62">
        <f>SUM(L349:M349)</f>
        <v>43446.5</v>
      </c>
      <c r="L349" s="62"/>
      <c r="M349" s="62">
        <v>43446.5</v>
      </c>
      <c r="N349" s="62">
        <f t="shared" si="116"/>
        <v>79.179636527989388</v>
      </c>
      <c r="O349" s="62"/>
      <c r="P349" s="62">
        <f t="shared" si="124"/>
        <v>79.179636527989388</v>
      </c>
    </row>
    <row r="350" spans="1:16" s="59" customFormat="1" ht="15.75" x14ac:dyDescent="0.25">
      <c r="A350" s="57" t="s">
        <v>385</v>
      </c>
      <c r="B350" s="56" t="s">
        <v>365</v>
      </c>
      <c r="C350" s="56" t="s">
        <v>71</v>
      </c>
      <c r="D350" s="56" t="s">
        <v>57</v>
      </c>
      <c r="E350" s="56" t="s">
        <v>386</v>
      </c>
      <c r="F350" s="56"/>
      <c r="G350" s="56"/>
      <c r="H350" s="28">
        <f>H351+H354</f>
        <v>47788.2</v>
      </c>
      <c r="I350" s="28">
        <f>I351+I354</f>
        <v>47788.2</v>
      </c>
      <c r="J350" s="28"/>
      <c r="K350" s="28">
        <f>K351+K354</f>
        <v>32936.5</v>
      </c>
      <c r="L350" s="28">
        <f>L351+L354</f>
        <v>32936.5</v>
      </c>
      <c r="M350" s="28"/>
      <c r="N350" s="28">
        <f t="shared" si="116"/>
        <v>68.921825890073279</v>
      </c>
      <c r="O350" s="28">
        <f t="shared" si="117"/>
        <v>68.921825890073279</v>
      </c>
      <c r="P350" s="28"/>
    </row>
    <row r="351" spans="1:16" s="59" customFormat="1" ht="38.25" customHeight="1" x14ac:dyDescent="0.25">
      <c r="A351" s="57" t="s">
        <v>820</v>
      </c>
      <c r="B351" s="56" t="s">
        <v>365</v>
      </c>
      <c r="C351" s="56" t="s">
        <v>71</v>
      </c>
      <c r="D351" s="56" t="s">
        <v>57</v>
      </c>
      <c r="E351" s="56" t="s">
        <v>443</v>
      </c>
      <c r="F351" s="56"/>
      <c r="G351" s="56"/>
      <c r="H351" s="28">
        <f>H352</f>
        <v>17270.7</v>
      </c>
      <c r="I351" s="28">
        <f>I352</f>
        <v>17270.7</v>
      </c>
      <c r="J351" s="28"/>
      <c r="K351" s="28">
        <f>K352</f>
        <v>15804.8</v>
      </c>
      <c r="L351" s="28">
        <f>L352</f>
        <v>15804.8</v>
      </c>
      <c r="M351" s="28"/>
      <c r="N351" s="28">
        <f t="shared" si="116"/>
        <v>91.512214328313263</v>
      </c>
      <c r="O351" s="28">
        <f t="shared" si="117"/>
        <v>91.512214328313263</v>
      </c>
      <c r="P351" s="28"/>
    </row>
    <row r="352" spans="1:16" s="21" customFormat="1" ht="15.75" x14ac:dyDescent="0.25">
      <c r="A352" s="60" t="s">
        <v>440</v>
      </c>
      <c r="B352" s="61" t="s">
        <v>365</v>
      </c>
      <c r="C352" s="61" t="s">
        <v>71</v>
      </c>
      <c r="D352" s="61" t="s">
        <v>57</v>
      </c>
      <c r="E352" s="61" t="s">
        <v>443</v>
      </c>
      <c r="F352" s="61"/>
      <c r="G352" s="61" t="s">
        <v>442</v>
      </c>
      <c r="H352" s="62">
        <f t="shared" si="122"/>
        <v>17270.7</v>
      </c>
      <c r="I352" s="62">
        <v>17270.7</v>
      </c>
      <c r="J352" s="62"/>
      <c r="K352" s="62">
        <f t="shared" ref="K352:K353" si="130">SUM(L352:M352)</f>
        <v>15804.8</v>
      </c>
      <c r="L352" s="62">
        <f>L353</f>
        <v>15804.8</v>
      </c>
      <c r="M352" s="62"/>
      <c r="N352" s="62">
        <f t="shared" si="116"/>
        <v>91.512214328313263</v>
      </c>
      <c r="O352" s="62">
        <f t="shared" si="117"/>
        <v>91.512214328313263</v>
      </c>
      <c r="P352" s="62"/>
    </row>
    <row r="353" spans="1:16" s="21" customFormat="1" ht="31.5" x14ac:dyDescent="0.25">
      <c r="A353" s="60" t="s">
        <v>591</v>
      </c>
      <c r="B353" s="61" t="s">
        <v>365</v>
      </c>
      <c r="C353" s="61" t="s">
        <v>71</v>
      </c>
      <c r="D353" s="61" t="s">
        <v>57</v>
      </c>
      <c r="E353" s="61" t="s">
        <v>443</v>
      </c>
      <c r="F353" s="61"/>
      <c r="G353" s="61" t="s">
        <v>415</v>
      </c>
      <c r="H353" s="62">
        <f t="shared" si="122"/>
        <v>17270.7</v>
      </c>
      <c r="I353" s="62">
        <v>17270.7</v>
      </c>
      <c r="J353" s="62"/>
      <c r="K353" s="62">
        <f t="shared" si="130"/>
        <v>15804.8</v>
      </c>
      <c r="L353" s="62">
        <v>15804.8</v>
      </c>
      <c r="M353" s="62"/>
      <c r="N353" s="62">
        <f t="shared" si="116"/>
        <v>91.512214328313263</v>
      </c>
      <c r="O353" s="62">
        <f t="shared" si="117"/>
        <v>91.512214328313263</v>
      </c>
      <c r="P353" s="62"/>
    </row>
    <row r="354" spans="1:16" s="59" customFormat="1" ht="49.5" customHeight="1" x14ac:dyDescent="0.25">
      <c r="A354" s="57" t="s">
        <v>867</v>
      </c>
      <c r="B354" s="56" t="s">
        <v>365</v>
      </c>
      <c r="C354" s="56" t="s">
        <v>71</v>
      </c>
      <c r="D354" s="56" t="s">
        <v>57</v>
      </c>
      <c r="E354" s="56" t="s">
        <v>652</v>
      </c>
      <c r="F354" s="56"/>
      <c r="G354" s="56"/>
      <c r="H354" s="28">
        <f>H355</f>
        <v>30517.5</v>
      </c>
      <c r="I354" s="28">
        <f>I355</f>
        <v>30517.5</v>
      </c>
      <c r="J354" s="28"/>
      <c r="K354" s="28">
        <f>K355</f>
        <v>17131.7</v>
      </c>
      <c r="L354" s="28">
        <f>L355</f>
        <v>17131.7</v>
      </c>
      <c r="M354" s="28"/>
      <c r="N354" s="28">
        <f t="shared" si="116"/>
        <v>56.137298271483573</v>
      </c>
      <c r="O354" s="28">
        <f t="shared" si="117"/>
        <v>56.137298271483573</v>
      </c>
      <c r="P354" s="28"/>
    </row>
    <row r="355" spans="1:16" s="21" customFormat="1" ht="15.75" x14ac:dyDescent="0.25">
      <c r="A355" s="60" t="s">
        <v>389</v>
      </c>
      <c r="B355" s="61" t="s">
        <v>365</v>
      </c>
      <c r="C355" s="61" t="s">
        <v>71</v>
      </c>
      <c r="D355" s="61" t="s">
        <v>57</v>
      </c>
      <c r="E355" s="61" t="s">
        <v>652</v>
      </c>
      <c r="F355" s="61"/>
      <c r="G355" s="61" t="s">
        <v>397</v>
      </c>
      <c r="H355" s="62">
        <f>H356</f>
        <v>30517.5</v>
      </c>
      <c r="I355" s="62">
        <f>I356</f>
        <v>30517.5</v>
      </c>
      <c r="J355" s="62"/>
      <c r="K355" s="62">
        <f>K356</f>
        <v>17131.7</v>
      </c>
      <c r="L355" s="62">
        <f>L356</f>
        <v>17131.7</v>
      </c>
      <c r="M355" s="62"/>
      <c r="N355" s="62">
        <f t="shared" si="116"/>
        <v>56.137298271483573</v>
      </c>
      <c r="O355" s="62">
        <f t="shared" si="117"/>
        <v>56.137298271483573</v>
      </c>
      <c r="P355" s="62"/>
    </row>
    <row r="356" spans="1:16" s="21" customFormat="1" ht="15.75" x14ac:dyDescent="0.25">
      <c r="A356" s="60" t="s">
        <v>708</v>
      </c>
      <c r="B356" s="61" t="s">
        <v>365</v>
      </c>
      <c r="C356" s="61" t="s">
        <v>71</v>
      </c>
      <c r="D356" s="61" t="s">
        <v>57</v>
      </c>
      <c r="E356" s="61" t="s">
        <v>652</v>
      </c>
      <c r="F356" s="61"/>
      <c r="G356" s="61" t="s">
        <v>541</v>
      </c>
      <c r="H356" s="62">
        <f t="shared" si="122"/>
        <v>30517.5</v>
      </c>
      <c r="I356" s="62">
        <v>30517.5</v>
      </c>
      <c r="J356" s="62"/>
      <c r="K356" s="62">
        <f t="shared" ref="K356:K357" si="131">SUM(L356:M356)</f>
        <v>17131.7</v>
      </c>
      <c r="L356" s="62">
        <v>17131.7</v>
      </c>
      <c r="M356" s="62"/>
      <c r="N356" s="62">
        <f t="shared" si="116"/>
        <v>56.137298271483573</v>
      </c>
      <c r="O356" s="62">
        <f t="shared" si="117"/>
        <v>56.137298271483573</v>
      </c>
      <c r="P356" s="62"/>
    </row>
    <row r="357" spans="1:16" s="59" customFormat="1" ht="15.75" x14ac:dyDescent="0.25">
      <c r="A357" s="57" t="s">
        <v>141</v>
      </c>
      <c r="B357" s="56" t="s">
        <v>365</v>
      </c>
      <c r="C357" s="56" t="s">
        <v>71</v>
      </c>
      <c r="D357" s="56" t="s">
        <v>59</v>
      </c>
      <c r="E357" s="56"/>
      <c r="F357" s="56"/>
      <c r="G357" s="56"/>
      <c r="H357" s="28">
        <f t="shared" si="122"/>
        <v>118622.1</v>
      </c>
      <c r="I357" s="28">
        <f>I358+I363+I369+I376</f>
        <v>115630.90000000001</v>
      </c>
      <c r="J357" s="28">
        <f>J358+J363+J369+J376</f>
        <v>2991.2</v>
      </c>
      <c r="K357" s="28">
        <f t="shared" si="131"/>
        <v>79849.999999999985</v>
      </c>
      <c r="L357" s="28">
        <f>L358+L363+L369+L376</f>
        <v>79599.999999999985</v>
      </c>
      <c r="M357" s="28">
        <f>M358+M363+M369+M376</f>
        <v>250</v>
      </c>
      <c r="N357" s="28">
        <f t="shared" si="116"/>
        <v>67.314606637380365</v>
      </c>
      <c r="O357" s="28">
        <f t="shared" si="117"/>
        <v>68.839730556451585</v>
      </c>
      <c r="P357" s="28">
        <f t="shared" si="124"/>
        <v>8.357849692431131</v>
      </c>
    </row>
    <row r="358" spans="1:16" s="59" customFormat="1" ht="31.5" x14ac:dyDescent="0.25">
      <c r="A358" s="66" t="s">
        <v>590</v>
      </c>
      <c r="B358" s="67" t="s">
        <v>365</v>
      </c>
      <c r="C358" s="67" t="s">
        <v>71</v>
      </c>
      <c r="D358" s="67" t="s">
        <v>59</v>
      </c>
      <c r="E358" s="56" t="s">
        <v>489</v>
      </c>
      <c r="F358" s="56"/>
      <c r="G358" s="56"/>
      <c r="H358" s="28">
        <f>H359+H361</f>
        <v>2563.1</v>
      </c>
      <c r="I358" s="28">
        <f>I359+I361</f>
        <v>2563.1</v>
      </c>
      <c r="J358" s="28">
        <f t="shared" ref="I358:J359" si="132">J359</f>
        <v>0</v>
      </c>
      <c r="K358" s="28">
        <f>K359+K361</f>
        <v>1068.8</v>
      </c>
      <c r="L358" s="28">
        <f>L359+L361</f>
        <v>1068.8</v>
      </c>
      <c r="M358" s="28">
        <f t="shared" ref="L358:M359" si="133">M359</f>
        <v>0</v>
      </c>
      <c r="N358" s="28">
        <f t="shared" si="116"/>
        <v>41.699504506261952</v>
      </c>
      <c r="O358" s="28">
        <f t="shared" si="117"/>
        <v>41.699504506261952</v>
      </c>
      <c r="P358" s="28"/>
    </row>
    <row r="359" spans="1:16" s="21" customFormat="1" ht="15.75" x14ac:dyDescent="0.25">
      <c r="A359" s="60" t="s">
        <v>389</v>
      </c>
      <c r="B359" s="68" t="s">
        <v>365</v>
      </c>
      <c r="C359" s="68" t="s">
        <v>71</v>
      </c>
      <c r="D359" s="68" t="s">
        <v>59</v>
      </c>
      <c r="E359" s="61" t="s">
        <v>489</v>
      </c>
      <c r="F359" s="61"/>
      <c r="G359" s="61" t="s">
        <v>397</v>
      </c>
      <c r="H359" s="62">
        <f>H360</f>
        <v>248.4</v>
      </c>
      <c r="I359" s="62">
        <f t="shared" si="132"/>
        <v>248.4</v>
      </c>
      <c r="J359" s="62">
        <f t="shared" si="132"/>
        <v>0</v>
      </c>
      <c r="K359" s="62">
        <f>K360</f>
        <v>41</v>
      </c>
      <c r="L359" s="62">
        <f t="shared" si="133"/>
        <v>41</v>
      </c>
      <c r="M359" s="62">
        <f t="shared" si="133"/>
        <v>0</v>
      </c>
      <c r="N359" s="62">
        <f t="shared" si="116"/>
        <v>16.505636070853463</v>
      </c>
      <c r="O359" s="62">
        <f t="shared" si="117"/>
        <v>16.505636070853463</v>
      </c>
      <c r="P359" s="62"/>
    </row>
    <row r="360" spans="1:16" s="21" customFormat="1" ht="15.75" x14ac:dyDescent="0.25">
      <c r="A360" s="60" t="s">
        <v>390</v>
      </c>
      <c r="B360" s="68" t="s">
        <v>365</v>
      </c>
      <c r="C360" s="68" t="s">
        <v>71</v>
      </c>
      <c r="D360" s="68" t="s">
        <v>59</v>
      </c>
      <c r="E360" s="61" t="s">
        <v>489</v>
      </c>
      <c r="F360" s="61"/>
      <c r="G360" s="61" t="s">
        <v>392</v>
      </c>
      <c r="H360" s="62">
        <f>SUM(I360:J360)</f>
        <v>248.4</v>
      </c>
      <c r="I360" s="62">
        <v>248.4</v>
      </c>
      <c r="J360" s="62"/>
      <c r="K360" s="62">
        <f>SUM(L360:M360)</f>
        <v>41</v>
      </c>
      <c r="L360" s="62">
        <v>41</v>
      </c>
      <c r="M360" s="62"/>
      <c r="N360" s="62">
        <f t="shared" si="116"/>
        <v>16.505636070853463</v>
      </c>
      <c r="O360" s="62">
        <f t="shared" si="117"/>
        <v>16.505636070853463</v>
      </c>
      <c r="P360" s="62"/>
    </row>
    <row r="361" spans="1:16" s="21" customFormat="1" ht="15.75" x14ac:dyDescent="0.25">
      <c r="A361" s="60" t="s">
        <v>440</v>
      </c>
      <c r="B361" s="68" t="s">
        <v>365</v>
      </c>
      <c r="C361" s="68" t="s">
        <v>71</v>
      </c>
      <c r="D361" s="68" t="s">
        <v>59</v>
      </c>
      <c r="E361" s="61" t="s">
        <v>489</v>
      </c>
      <c r="F361" s="61"/>
      <c r="G361" s="61" t="s">
        <v>442</v>
      </c>
      <c r="H361" s="62">
        <f t="shared" ref="H361:H362" si="134">SUM(I361:J361)</f>
        <v>2314.6999999999998</v>
      </c>
      <c r="I361" s="62">
        <f>I362</f>
        <v>2314.6999999999998</v>
      </c>
      <c r="J361" s="62"/>
      <c r="K361" s="62">
        <f t="shared" ref="K361:K365" si="135">SUM(L361:M361)</f>
        <v>1027.8</v>
      </c>
      <c r="L361" s="62">
        <f>L362</f>
        <v>1027.8</v>
      </c>
      <c r="M361" s="62"/>
      <c r="N361" s="62">
        <f t="shared" si="116"/>
        <v>44.403162396854889</v>
      </c>
      <c r="O361" s="62">
        <f t="shared" si="117"/>
        <v>44.403162396854889</v>
      </c>
      <c r="P361" s="62"/>
    </row>
    <row r="362" spans="1:16" s="21" customFormat="1" ht="31.5" x14ac:dyDescent="0.25">
      <c r="A362" s="60" t="s">
        <v>591</v>
      </c>
      <c r="B362" s="68" t="s">
        <v>365</v>
      </c>
      <c r="C362" s="68" t="s">
        <v>71</v>
      </c>
      <c r="D362" s="68" t="s">
        <v>59</v>
      </c>
      <c r="E362" s="61" t="s">
        <v>489</v>
      </c>
      <c r="F362" s="61"/>
      <c r="G362" s="61" t="s">
        <v>415</v>
      </c>
      <c r="H362" s="62">
        <f t="shared" si="134"/>
        <v>2314.6999999999998</v>
      </c>
      <c r="I362" s="62">
        <v>2314.6999999999998</v>
      </c>
      <c r="J362" s="62"/>
      <c r="K362" s="62">
        <f t="shared" si="135"/>
        <v>1027.8</v>
      </c>
      <c r="L362" s="62">
        <v>1027.8</v>
      </c>
      <c r="M362" s="62"/>
      <c r="N362" s="62">
        <f t="shared" si="116"/>
        <v>44.403162396854889</v>
      </c>
      <c r="O362" s="62">
        <f t="shared" si="117"/>
        <v>44.403162396854889</v>
      </c>
      <c r="P362" s="62"/>
    </row>
    <row r="363" spans="1:16" s="59" customFormat="1" ht="15.75" x14ac:dyDescent="0.25">
      <c r="A363" s="57" t="s">
        <v>444</v>
      </c>
      <c r="B363" s="56" t="s">
        <v>365</v>
      </c>
      <c r="C363" s="56" t="s">
        <v>71</v>
      </c>
      <c r="D363" s="56" t="s">
        <v>59</v>
      </c>
      <c r="E363" s="56" t="s">
        <v>445</v>
      </c>
      <c r="F363" s="56"/>
      <c r="G363" s="56" t="s">
        <v>240</v>
      </c>
      <c r="H363" s="28">
        <f t="shared" si="122"/>
        <v>111414.8</v>
      </c>
      <c r="I363" s="28">
        <f>I364+I367</f>
        <v>111414.8</v>
      </c>
      <c r="J363" s="28">
        <f>J364+J367</f>
        <v>0</v>
      </c>
      <c r="K363" s="28">
        <f t="shared" si="135"/>
        <v>78378.199999999983</v>
      </c>
      <c r="L363" s="28">
        <f>L364+L367</f>
        <v>78378.199999999983</v>
      </c>
      <c r="M363" s="28">
        <f>M364+M367</f>
        <v>0</v>
      </c>
      <c r="N363" s="28">
        <f t="shared" si="116"/>
        <v>70.348104560614914</v>
      </c>
      <c r="O363" s="28">
        <f t="shared" si="117"/>
        <v>70.348104560614914</v>
      </c>
      <c r="P363" s="28"/>
    </row>
    <row r="364" spans="1:16" s="21" customFormat="1" ht="15.75" x14ac:dyDescent="0.25">
      <c r="A364" s="60" t="s">
        <v>403</v>
      </c>
      <c r="B364" s="61" t="s">
        <v>365</v>
      </c>
      <c r="C364" s="61" t="s">
        <v>71</v>
      </c>
      <c r="D364" s="61" t="s">
        <v>59</v>
      </c>
      <c r="E364" s="61" t="s">
        <v>402</v>
      </c>
      <c r="F364" s="61"/>
      <c r="G364" s="61">
        <v>610</v>
      </c>
      <c r="H364" s="62">
        <f t="shared" si="122"/>
        <v>111393.60000000001</v>
      </c>
      <c r="I364" s="62">
        <f>SUM(I365:I366)</f>
        <v>111393.60000000001</v>
      </c>
      <c r="J364" s="62"/>
      <c r="K364" s="62">
        <f t="shared" si="135"/>
        <v>78370.799999999988</v>
      </c>
      <c r="L364" s="62">
        <f>SUM(L365:L366)</f>
        <v>78370.799999999988</v>
      </c>
      <c r="M364" s="62"/>
      <c r="N364" s="62">
        <f t="shared" si="116"/>
        <v>70.354849829792727</v>
      </c>
      <c r="O364" s="62">
        <f t="shared" si="117"/>
        <v>70.354849829792727</v>
      </c>
      <c r="P364" s="62"/>
    </row>
    <row r="365" spans="1:16" s="21" customFormat="1" ht="31.5" x14ac:dyDescent="0.25">
      <c r="A365" s="60" t="s">
        <v>404</v>
      </c>
      <c r="B365" s="61" t="s">
        <v>365</v>
      </c>
      <c r="C365" s="61" t="s">
        <v>71</v>
      </c>
      <c r="D365" s="61" t="s">
        <v>59</v>
      </c>
      <c r="E365" s="61" t="s">
        <v>402</v>
      </c>
      <c r="F365" s="61"/>
      <c r="G365" s="61">
        <v>611</v>
      </c>
      <c r="H365" s="62">
        <f t="shared" si="122"/>
        <v>107828.8</v>
      </c>
      <c r="I365" s="62">
        <v>107828.8</v>
      </c>
      <c r="J365" s="62"/>
      <c r="K365" s="62">
        <f t="shared" si="135"/>
        <v>76558.399999999994</v>
      </c>
      <c r="L365" s="62">
        <v>76558.399999999994</v>
      </c>
      <c r="M365" s="62"/>
      <c r="N365" s="62">
        <f t="shared" si="116"/>
        <v>70.999955484991006</v>
      </c>
      <c r="O365" s="62">
        <f t="shared" si="117"/>
        <v>70.999955484991006</v>
      </c>
      <c r="P365" s="62"/>
    </row>
    <row r="366" spans="1:16" s="21" customFormat="1" ht="15.75" x14ac:dyDescent="0.25">
      <c r="A366" s="60" t="s">
        <v>405</v>
      </c>
      <c r="B366" s="61" t="s">
        <v>365</v>
      </c>
      <c r="C366" s="61" t="s">
        <v>71</v>
      </c>
      <c r="D366" s="61" t="s">
        <v>59</v>
      </c>
      <c r="E366" s="61" t="s">
        <v>402</v>
      </c>
      <c r="F366" s="61"/>
      <c r="G366" s="61" t="s">
        <v>406</v>
      </c>
      <c r="H366" s="62">
        <f>SUM(I366:J366)</f>
        <v>3564.8</v>
      </c>
      <c r="I366" s="62">
        <v>3564.8</v>
      </c>
      <c r="J366" s="62"/>
      <c r="K366" s="62">
        <f>SUM(L366:M366)</f>
        <v>1812.4</v>
      </c>
      <c r="L366" s="62">
        <v>1812.4</v>
      </c>
      <c r="M366" s="62"/>
      <c r="N366" s="62">
        <f t="shared" si="116"/>
        <v>50.841561938958705</v>
      </c>
      <c r="O366" s="62">
        <f t="shared" si="117"/>
        <v>50.841561938958705</v>
      </c>
      <c r="P366" s="62"/>
    </row>
    <row r="367" spans="1:16" s="21" customFormat="1" ht="15.75" x14ac:dyDescent="0.25">
      <c r="A367" s="63" t="s">
        <v>353</v>
      </c>
      <c r="B367" s="61" t="s">
        <v>365</v>
      </c>
      <c r="C367" s="61" t="s">
        <v>71</v>
      </c>
      <c r="D367" s="61" t="s">
        <v>59</v>
      </c>
      <c r="E367" s="61" t="s">
        <v>402</v>
      </c>
      <c r="F367" s="61"/>
      <c r="G367" s="61" t="s">
        <v>706</v>
      </c>
      <c r="H367" s="62">
        <f t="shared" ref="H367:H368" si="136">SUM(I367:J367)</f>
        <v>21.2</v>
      </c>
      <c r="I367" s="62">
        <f>I368</f>
        <v>21.2</v>
      </c>
      <c r="J367" s="62"/>
      <c r="K367" s="62">
        <f t="shared" ref="K367:K368" si="137">SUM(L367:M367)</f>
        <v>7.4</v>
      </c>
      <c r="L367" s="62">
        <f>L368</f>
        <v>7.4</v>
      </c>
      <c r="M367" s="62"/>
      <c r="N367" s="62">
        <f t="shared" si="116"/>
        <v>34.905660377358494</v>
      </c>
      <c r="O367" s="62">
        <f t="shared" si="117"/>
        <v>34.905660377358494</v>
      </c>
      <c r="P367" s="62"/>
    </row>
    <row r="368" spans="1:16" s="21" customFormat="1" ht="15.75" x14ac:dyDescent="0.25">
      <c r="A368" s="63" t="s">
        <v>354</v>
      </c>
      <c r="B368" s="61" t="s">
        <v>365</v>
      </c>
      <c r="C368" s="61" t="s">
        <v>71</v>
      </c>
      <c r="D368" s="61" t="s">
        <v>59</v>
      </c>
      <c r="E368" s="61" t="s">
        <v>402</v>
      </c>
      <c r="F368" s="61"/>
      <c r="G368" s="61" t="s">
        <v>707</v>
      </c>
      <c r="H368" s="62">
        <f t="shared" si="136"/>
        <v>21.2</v>
      </c>
      <c r="I368" s="62">
        <v>21.2</v>
      </c>
      <c r="J368" s="62"/>
      <c r="K368" s="62">
        <f t="shared" si="137"/>
        <v>7.4</v>
      </c>
      <c r="L368" s="62">
        <v>7.4</v>
      </c>
      <c r="M368" s="62"/>
      <c r="N368" s="62">
        <f t="shared" si="116"/>
        <v>34.905660377358494</v>
      </c>
      <c r="O368" s="62">
        <f t="shared" si="117"/>
        <v>34.905660377358494</v>
      </c>
      <c r="P368" s="62"/>
    </row>
    <row r="369" spans="1:16" s="59" customFormat="1" ht="15.75" x14ac:dyDescent="0.25">
      <c r="A369" s="57" t="s">
        <v>407</v>
      </c>
      <c r="B369" s="56" t="s">
        <v>365</v>
      </c>
      <c r="C369" s="56" t="s">
        <v>71</v>
      </c>
      <c r="D369" s="56" t="s">
        <v>59</v>
      </c>
      <c r="E369" s="56" t="s">
        <v>439</v>
      </c>
      <c r="F369" s="56"/>
      <c r="G369" s="56"/>
      <c r="H369" s="28">
        <f t="shared" ref="H369:M369" si="138">H370+H373</f>
        <v>2991.2</v>
      </c>
      <c r="I369" s="28">
        <f t="shared" si="138"/>
        <v>0</v>
      </c>
      <c r="J369" s="28">
        <f t="shared" si="138"/>
        <v>2991.2</v>
      </c>
      <c r="K369" s="28">
        <f t="shared" si="138"/>
        <v>250</v>
      </c>
      <c r="L369" s="28">
        <f t="shared" si="138"/>
        <v>0</v>
      </c>
      <c r="M369" s="28">
        <f t="shared" si="138"/>
        <v>250</v>
      </c>
      <c r="N369" s="28">
        <f t="shared" si="116"/>
        <v>8.357849692431131</v>
      </c>
      <c r="O369" s="28"/>
      <c r="P369" s="28">
        <f t="shared" si="124"/>
        <v>8.357849692431131</v>
      </c>
    </row>
    <row r="370" spans="1:16" s="59" customFormat="1" ht="31.5" x14ac:dyDescent="0.25">
      <c r="A370" s="57" t="s">
        <v>866</v>
      </c>
      <c r="B370" s="56" t="s">
        <v>365</v>
      </c>
      <c r="C370" s="56" t="s">
        <v>71</v>
      </c>
      <c r="D370" s="56" t="s">
        <v>59</v>
      </c>
      <c r="E370" s="56" t="s">
        <v>569</v>
      </c>
      <c r="F370" s="56"/>
      <c r="G370" s="56"/>
      <c r="H370" s="28">
        <f>H371</f>
        <v>250</v>
      </c>
      <c r="I370" s="28"/>
      <c r="J370" s="28">
        <f>J371</f>
        <v>250</v>
      </c>
      <c r="K370" s="28">
        <f>K371</f>
        <v>250</v>
      </c>
      <c r="L370" s="28"/>
      <c r="M370" s="28">
        <f>M371</f>
        <v>250</v>
      </c>
      <c r="N370" s="28">
        <f t="shared" si="116"/>
        <v>100</v>
      </c>
      <c r="O370" s="28"/>
      <c r="P370" s="28">
        <f t="shared" si="124"/>
        <v>100</v>
      </c>
    </row>
    <row r="371" spans="1:16" s="21" customFormat="1" ht="15.75" x14ac:dyDescent="0.25">
      <c r="A371" s="60" t="s">
        <v>403</v>
      </c>
      <c r="B371" s="61" t="s">
        <v>365</v>
      </c>
      <c r="C371" s="61" t="s">
        <v>71</v>
      </c>
      <c r="D371" s="61" t="s">
        <v>59</v>
      </c>
      <c r="E371" s="61" t="s">
        <v>569</v>
      </c>
      <c r="F371" s="61"/>
      <c r="G371" s="61" t="s">
        <v>419</v>
      </c>
      <c r="H371" s="62">
        <f>SUM(I371:J371)</f>
        <v>250</v>
      </c>
      <c r="I371" s="62"/>
      <c r="J371" s="79">
        <v>250</v>
      </c>
      <c r="K371" s="62">
        <f>SUM(L371:M371)</f>
        <v>250</v>
      </c>
      <c r="L371" s="62"/>
      <c r="M371" s="79">
        <f>M372</f>
        <v>250</v>
      </c>
      <c r="N371" s="62">
        <f t="shared" si="116"/>
        <v>100</v>
      </c>
      <c r="O371" s="62"/>
      <c r="P371" s="62">
        <f t="shared" si="124"/>
        <v>100</v>
      </c>
    </row>
    <row r="372" spans="1:16" s="21" customFormat="1" ht="15.75" x14ac:dyDescent="0.25">
      <c r="A372" s="60" t="s">
        <v>405</v>
      </c>
      <c r="B372" s="61" t="s">
        <v>365</v>
      </c>
      <c r="C372" s="61" t="s">
        <v>71</v>
      </c>
      <c r="D372" s="61" t="s">
        <v>59</v>
      </c>
      <c r="E372" s="61" t="s">
        <v>569</v>
      </c>
      <c r="F372" s="61"/>
      <c r="G372" s="61" t="s">
        <v>406</v>
      </c>
      <c r="H372" s="62">
        <f>SUM(I372:J372)</f>
        <v>250</v>
      </c>
      <c r="I372" s="62"/>
      <c r="J372" s="79">
        <v>250</v>
      </c>
      <c r="K372" s="62">
        <f>SUM(L372:M372)</f>
        <v>250</v>
      </c>
      <c r="L372" s="62"/>
      <c r="M372" s="79">
        <v>250</v>
      </c>
      <c r="N372" s="62">
        <f t="shared" si="116"/>
        <v>100</v>
      </c>
      <c r="O372" s="62"/>
      <c r="P372" s="62">
        <f t="shared" si="124"/>
        <v>100</v>
      </c>
    </row>
    <row r="373" spans="1:16" s="83" customFormat="1" ht="15.75" x14ac:dyDescent="0.25">
      <c r="A373" s="80" t="s">
        <v>865</v>
      </c>
      <c r="B373" s="56" t="s">
        <v>365</v>
      </c>
      <c r="C373" s="56" t="s">
        <v>71</v>
      </c>
      <c r="D373" s="56" t="s">
        <v>59</v>
      </c>
      <c r="E373" s="56" t="s">
        <v>441</v>
      </c>
      <c r="F373" s="81"/>
      <c r="G373" s="56"/>
      <c r="H373" s="28">
        <f>SUM(I373:J373)</f>
        <v>2741.2</v>
      </c>
      <c r="I373" s="28"/>
      <c r="J373" s="84">
        <f>J374</f>
        <v>2741.2</v>
      </c>
      <c r="K373" s="28">
        <f>SUM(L373:M373)</f>
        <v>0</v>
      </c>
      <c r="L373" s="28"/>
      <c r="M373" s="84">
        <f>M374</f>
        <v>0</v>
      </c>
      <c r="N373" s="28">
        <f t="shared" si="116"/>
        <v>0</v>
      </c>
      <c r="O373" s="28"/>
      <c r="P373" s="28">
        <f t="shared" si="124"/>
        <v>0</v>
      </c>
    </row>
    <row r="374" spans="1:16" ht="15.75" x14ac:dyDescent="0.25">
      <c r="A374" s="60" t="s">
        <v>440</v>
      </c>
      <c r="B374" s="61" t="s">
        <v>365</v>
      </c>
      <c r="C374" s="61" t="s">
        <v>71</v>
      </c>
      <c r="D374" s="61" t="s">
        <v>59</v>
      </c>
      <c r="E374" s="61" t="s">
        <v>441</v>
      </c>
      <c r="F374" s="91"/>
      <c r="G374" s="61" t="s">
        <v>442</v>
      </c>
      <c r="H374" s="62">
        <f>SUM(I374:J374)</f>
        <v>2741.2</v>
      </c>
      <c r="I374" s="62">
        <f>I375</f>
        <v>0</v>
      </c>
      <c r="J374" s="62">
        <f>J375</f>
        <v>2741.2</v>
      </c>
      <c r="K374" s="62">
        <f>SUM(L374:M374)</f>
        <v>0</v>
      </c>
      <c r="L374" s="62">
        <f>L375</f>
        <v>0</v>
      </c>
      <c r="M374" s="62">
        <f>M375</f>
        <v>0</v>
      </c>
      <c r="N374" s="62">
        <f t="shared" si="116"/>
        <v>0</v>
      </c>
      <c r="O374" s="62"/>
      <c r="P374" s="62">
        <f t="shared" si="124"/>
        <v>0</v>
      </c>
    </row>
    <row r="375" spans="1:16" ht="31.5" x14ac:dyDescent="0.25">
      <c r="A375" s="60" t="s">
        <v>591</v>
      </c>
      <c r="B375" s="61" t="s">
        <v>365</v>
      </c>
      <c r="C375" s="61" t="s">
        <v>71</v>
      </c>
      <c r="D375" s="61" t="s">
        <v>59</v>
      </c>
      <c r="E375" s="61" t="s">
        <v>441</v>
      </c>
      <c r="F375" s="91"/>
      <c r="G375" s="61" t="s">
        <v>415</v>
      </c>
      <c r="H375" s="62">
        <f>SUM(I375:J375)</f>
        <v>2741.2</v>
      </c>
      <c r="I375" s="62"/>
      <c r="J375" s="79">
        <v>2741.2</v>
      </c>
      <c r="K375" s="62">
        <f>SUM(L375:M375)</f>
        <v>0</v>
      </c>
      <c r="L375" s="62"/>
      <c r="M375" s="79"/>
      <c r="N375" s="62">
        <f t="shared" si="116"/>
        <v>0</v>
      </c>
      <c r="O375" s="62"/>
      <c r="P375" s="62">
        <f t="shared" si="124"/>
        <v>0</v>
      </c>
    </row>
    <row r="376" spans="1:16" s="21" customFormat="1" ht="15.75" x14ac:dyDescent="0.25">
      <c r="A376" s="57" t="s">
        <v>385</v>
      </c>
      <c r="B376" s="56" t="s">
        <v>365</v>
      </c>
      <c r="C376" s="56" t="s">
        <v>71</v>
      </c>
      <c r="D376" s="56" t="s">
        <v>59</v>
      </c>
      <c r="E376" s="56" t="s">
        <v>386</v>
      </c>
      <c r="F376" s="56"/>
      <c r="G376" s="56"/>
      <c r="H376" s="28">
        <f>H377+H380</f>
        <v>1653</v>
      </c>
      <c r="I376" s="28">
        <f t="shared" ref="I376:J376" si="139">I377+I380</f>
        <v>1653</v>
      </c>
      <c r="J376" s="62">
        <f t="shared" si="139"/>
        <v>0</v>
      </c>
      <c r="K376" s="28">
        <f>K377+K380</f>
        <v>153</v>
      </c>
      <c r="L376" s="28">
        <f t="shared" ref="L376:M376" si="140">L377+L380</f>
        <v>153</v>
      </c>
      <c r="M376" s="62">
        <f t="shared" si="140"/>
        <v>0</v>
      </c>
      <c r="N376" s="28">
        <f t="shared" si="116"/>
        <v>9.2558983666061714</v>
      </c>
      <c r="O376" s="28">
        <f t="shared" si="117"/>
        <v>9.2558983666061714</v>
      </c>
      <c r="P376" s="28"/>
    </row>
    <row r="377" spans="1:16" s="59" customFormat="1" ht="31.5" customHeight="1" x14ac:dyDescent="0.25">
      <c r="A377" s="57" t="s">
        <v>820</v>
      </c>
      <c r="B377" s="56" t="s">
        <v>365</v>
      </c>
      <c r="C377" s="56" t="s">
        <v>71</v>
      </c>
      <c r="D377" s="56" t="s">
        <v>59</v>
      </c>
      <c r="E377" s="56" t="s">
        <v>443</v>
      </c>
      <c r="F377" s="56"/>
      <c r="G377" s="56"/>
      <c r="H377" s="28">
        <f t="shared" ref="H377:H382" si="141">SUM(I377:J377)</f>
        <v>153</v>
      </c>
      <c r="I377" s="28">
        <f>I378</f>
        <v>153</v>
      </c>
      <c r="J377" s="84"/>
      <c r="K377" s="28">
        <f t="shared" ref="K377:K382" si="142">SUM(L377:M377)</f>
        <v>153</v>
      </c>
      <c r="L377" s="28">
        <f>L378</f>
        <v>153</v>
      </c>
      <c r="M377" s="84"/>
      <c r="N377" s="28">
        <f t="shared" si="116"/>
        <v>100</v>
      </c>
      <c r="O377" s="28">
        <f t="shared" si="117"/>
        <v>100</v>
      </c>
      <c r="P377" s="28"/>
    </row>
    <row r="378" spans="1:16" s="21" customFormat="1" ht="15.75" x14ac:dyDescent="0.25">
      <c r="A378" s="60" t="s">
        <v>440</v>
      </c>
      <c r="B378" s="61" t="s">
        <v>365</v>
      </c>
      <c r="C378" s="61" t="s">
        <v>71</v>
      </c>
      <c r="D378" s="61" t="s">
        <v>59</v>
      </c>
      <c r="E378" s="61" t="s">
        <v>443</v>
      </c>
      <c r="F378" s="61"/>
      <c r="G378" s="61" t="s">
        <v>442</v>
      </c>
      <c r="H378" s="62">
        <f t="shared" si="141"/>
        <v>153</v>
      </c>
      <c r="I378" s="62">
        <f>I379</f>
        <v>153</v>
      </c>
      <c r="J378" s="79"/>
      <c r="K378" s="62">
        <f t="shared" si="142"/>
        <v>153</v>
      </c>
      <c r="L378" s="62">
        <f>L379</f>
        <v>153</v>
      </c>
      <c r="M378" s="79"/>
      <c r="N378" s="62">
        <f t="shared" si="116"/>
        <v>100</v>
      </c>
      <c r="O378" s="62">
        <f t="shared" si="117"/>
        <v>100</v>
      </c>
      <c r="P378" s="62"/>
    </row>
    <row r="379" spans="1:16" s="21" customFormat="1" ht="31.5" x14ac:dyDescent="0.25">
      <c r="A379" s="60" t="s">
        <v>591</v>
      </c>
      <c r="B379" s="61" t="s">
        <v>365</v>
      </c>
      <c r="C379" s="61" t="s">
        <v>71</v>
      </c>
      <c r="D379" s="61" t="s">
        <v>59</v>
      </c>
      <c r="E379" s="61" t="s">
        <v>443</v>
      </c>
      <c r="F379" s="61"/>
      <c r="G379" s="61" t="s">
        <v>415</v>
      </c>
      <c r="H379" s="62">
        <f t="shared" si="141"/>
        <v>153</v>
      </c>
      <c r="I379" s="62">
        <v>153</v>
      </c>
      <c r="J379" s="79"/>
      <c r="K379" s="62">
        <f t="shared" si="142"/>
        <v>153</v>
      </c>
      <c r="L379" s="62">
        <v>153</v>
      </c>
      <c r="M379" s="79"/>
      <c r="N379" s="62">
        <f t="shared" si="116"/>
        <v>100</v>
      </c>
      <c r="O379" s="62">
        <f t="shared" si="117"/>
        <v>100</v>
      </c>
      <c r="P379" s="62"/>
    </row>
    <row r="380" spans="1:16" s="59" customFormat="1" ht="31.5" x14ac:dyDescent="0.25">
      <c r="A380" s="57" t="s">
        <v>862</v>
      </c>
      <c r="B380" s="56" t="s">
        <v>365</v>
      </c>
      <c r="C380" s="56" t="s">
        <v>71</v>
      </c>
      <c r="D380" s="56" t="s">
        <v>59</v>
      </c>
      <c r="E380" s="56" t="s">
        <v>731</v>
      </c>
      <c r="F380" s="56"/>
      <c r="G380" s="56"/>
      <c r="H380" s="28">
        <f t="shared" si="141"/>
        <v>1500</v>
      </c>
      <c r="I380" s="28">
        <f>I381</f>
        <v>1500</v>
      </c>
      <c r="J380" s="84"/>
      <c r="K380" s="28">
        <f t="shared" si="142"/>
        <v>0</v>
      </c>
      <c r="L380" s="28">
        <f>L381</f>
        <v>0</v>
      </c>
      <c r="M380" s="84"/>
      <c r="N380" s="28">
        <f t="shared" si="116"/>
        <v>0</v>
      </c>
      <c r="O380" s="28">
        <f t="shared" si="117"/>
        <v>0</v>
      </c>
      <c r="P380" s="28"/>
    </row>
    <row r="381" spans="1:16" s="21" customFormat="1" ht="15.75" x14ac:dyDescent="0.25">
      <c r="A381" s="60" t="s">
        <v>440</v>
      </c>
      <c r="B381" s="61" t="s">
        <v>365</v>
      </c>
      <c r="C381" s="61" t="s">
        <v>71</v>
      </c>
      <c r="D381" s="61" t="s">
        <v>59</v>
      </c>
      <c r="E381" s="61" t="s">
        <v>731</v>
      </c>
      <c r="F381" s="61"/>
      <c r="G381" s="61" t="s">
        <v>442</v>
      </c>
      <c r="H381" s="62">
        <f t="shared" si="141"/>
        <v>1500</v>
      </c>
      <c r="I381" s="62">
        <f>I382</f>
        <v>1500</v>
      </c>
      <c r="J381" s="79"/>
      <c r="K381" s="62">
        <f t="shared" si="142"/>
        <v>0</v>
      </c>
      <c r="L381" s="62">
        <f>L382</f>
        <v>0</v>
      </c>
      <c r="M381" s="79"/>
      <c r="N381" s="62">
        <f t="shared" si="116"/>
        <v>0</v>
      </c>
      <c r="O381" s="62">
        <f t="shared" si="117"/>
        <v>0</v>
      </c>
      <c r="P381" s="62"/>
    </row>
    <row r="382" spans="1:16" s="21" customFormat="1" ht="31.5" x14ac:dyDescent="0.25">
      <c r="A382" s="60" t="s">
        <v>591</v>
      </c>
      <c r="B382" s="61" t="s">
        <v>365</v>
      </c>
      <c r="C382" s="61" t="s">
        <v>71</v>
      </c>
      <c r="D382" s="61" t="s">
        <v>59</v>
      </c>
      <c r="E382" s="61" t="s">
        <v>731</v>
      </c>
      <c r="F382" s="61"/>
      <c r="G382" s="61" t="s">
        <v>415</v>
      </c>
      <c r="H382" s="62">
        <f t="shared" si="141"/>
        <v>1500</v>
      </c>
      <c r="I382" s="62">
        <v>1500</v>
      </c>
      <c r="J382" s="79"/>
      <c r="K382" s="62">
        <f t="shared" si="142"/>
        <v>0</v>
      </c>
      <c r="L382" s="62"/>
      <c r="M382" s="79"/>
      <c r="N382" s="62">
        <f t="shared" si="116"/>
        <v>0</v>
      </c>
      <c r="O382" s="62">
        <f t="shared" si="117"/>
        <v>0</v>
      </c>
      <c r="P382" s="62"/>
    </row>
    <row r="383" spans="1:16" s="59" customFormat="1" ht="15.75" x14ac:dyDescent="0.25">
      <c r="A383" s="57" t="s">
        <v>153</v>
      </c>
      <c r="B383" s="56" t="s">
        <v>365</v>
      </c>
      <c r="C383" s="56" t="s">
        <v>71</v>
      </c>
      <c r="D383" s="56" t="s">
        <v>71</v>
      </c>
      <c r="E383" s="56" t="s">
        <v>240</v>
      </c>
      <c r="F383" s="56"/>
      <c r="G383" s="56" t="s">
        <v>240</v>
      </c>
      <c r="H383" s="28">
        <f>H384+H387</f>
        <v>1940</v>
      </c>
      <c r="I383" s="28">
        <f t="shared" ref="I383:J383" si="143">I384+I387</f>
        <v>1712</v>
      </c>
      <c r="J383" s="28">
        <f t="shared" si="143"/>
        <v>228</v>
      </c>
      <c r="K383" s="28">
        <f>K384+K387</f>
        <v>1939.7</v>
      </c>
      <c r="L383" s="28">
        <f t="shared" ref="L383:M383" si="144">L384+L387</f>
        <v>1712</v>
      </c>
      <c r="M383" s="28">
        <f t="shared" si="144"/>
        <v>227.7</v>
      </c>
      <c r="N383" s="28">
        <f t="shared" si="116"/>
        <v>99.984536082474222</v>
      </c>
      <c r="O383" s="28">
        <f t="shared" si="117"/>
        <v>100</v>
      </c>
      <c r="P383" s="28">
        <f t="shared" si="124"/>
        <v>99.868421052631575</v>
      </c>
    </row>
    <row r="384" spans="1:16" s="59" customFormat="1" ht="15.75" x14ac:dyDescent="0.25">
      <c r="A384" s="57" t="s">
        <v>522</v>
      </c>
      <c r="B384" s="56" t="s">
        <v>365</v>
      </c>
      <c r="C384" s="56" t="s">
        <v>71</v>
      </c>
      <c r="D384" s="56" t="s">
        <v>71</v>
      </c>
      <c r="E384" s="56">
        <v>4320200</v>
      </c>
      <c r="F384" s="56"/>
      <c r="G384" s="56" t="s">
        <v>240</v>
      </c>
      <c r="H384" s="28">
        <f t="shared" ref="H384:H385" si="145">SUM(I384:J384)</f>
        <v>228</v>
      </c>
      <c r="I384" s="28"/>
      <c r="J384" s="28">
        <f>J385</f>
        <v>228</v>
      </c>
      <c r="K384" s="28">
        <f t="shared" ref="K384:K385" si="146">SUM(L384:M384)</f>
        <v>227.7</v>
      </c>
      <c r="L384" s="28"/>
      <c r="M384" s="28">
        <f>M385</f>
        <v>227.7</v>
      </c>
      <c r="N384" s="28">
        <f t="shared" si="116"/>
        <v>99.868421052631575</v>
      </c>
      <c r="O384" s="28"/>
      <c r="P384" s="28">
        <f t="shared" si="124"/>
        <v>99.868421052631575</v>
      </c>
    </row>
    <row r="385" spans="1:16" s="21" customFormat="1" ht="15.75" x14ac:dyDescent="0.25">
      <c r="A385" s="60" t="s">
        <v>403</v>
      </c>
      <c r="B385" s="61" t="s">
        <v>365</v>
      </c>
      <c r="C385" s="61" t="s">
        <v>71</v>
      </c>
      <c r="D385" s="61" t="s">
        <v>71</v>
      </c>
      <c r="E385" s="61">
        <v>4320200</v>
      </c>
      <c r="F385" s="61"/>
      <c r="G385" s="61" t="s">
        <v>419</v>
      </c>
      <c r="H385" s="62">
        <f t="shared" si="145"/>
        <v>228</v>
      </c>
      <c r="I385" s="62"/>
      <c r="J385" s="62">
        <f>SUM(J386)</f>
        <v>228</v>
      </c>
      <c r="K385" s="62">
        <f t="shared" si="146"/>
        <v>227.7</v>
      </c>
      <c r="L385" s="62"/>
      <c r="M385" s="62">
        <f>SUM(M386)</f>
        <v>227.7</v>
      </c>
      <c r="N385" s="62">
        <f t="shared" si="116"/>
        <v>99.868421052631575</v>
      </c>
      <c r="O385" s="62"/>
      <c r="P385" s="62">
        <f t="shared" si="124"/>
        <v>99.868421052631575</v>
      </c>
    </row>
    <row r="386" spans="1:16" s="21" customFormat="1" ht="15.75" x14ac:dyDescent="0.25">
      <c r="A386" s="60" t="s">
        <v>405</v>
      </c>
      <c r="B386" s="61" t="s">
        <v>365</v>
      </c>
      <c r="C386" s="61" t="s">
        <v>71</v>
      </c>
      <c r="D386" s="61" t="s">
        <v>71</v>
      </c>
      <c r="E386" s="61">
        <v>4320200</v>
      </c>
      <c r="F386" s="61"/>
      <c r="G386" s="61" t="s">
        <v>406</v>
      </c>
      <c r="H386" s="62">
        <f>SUM(I386:J386)</f>
        <v>228</v>
      </c>
      <c r="I386" s="62"/>
      <c r="J386" s="62">
        <v>228</v>
      </c>
      <c r="K386" s="62">
        <f>SUM(L386:M386)</f>
        <v>227.7</v>
      </c>
      <c r="L386" s="62"/>
      <c r="M386" s="62">
        <v>227.7</v>
      </c>
      <c r="N386" s="62">
        <f t="shared" si="116"/>
        <v>99.868421052631575</v>
      </c>
      <c r="O386" s="62"/>
      <c r="P386" s="62">
        <f t="shared" si="124"/>
        <v>99.868421052631575</v>
      </c>
    </row>
    <row r="387" spans="1:16" s="59" customFormat="1" ht="31.5" x14ac:dyDescent="0.25">
      <c r="A387" s="57" t="s">
        <v>803</v>
      </c>
      <c r="B387" s="56" t="s">
        <v>365</v>
      </c>
      <c r="C387" s="56" t="s">
        <v>71</v>
      </c>
      <c r="D387" s="56" t="s">
        <v>71</v>
      </c>
      <c r="E387" s="56" t="s">
        <v>523</v>
      </c>
      <c r="F387" s="56"/>
      <c r="G387" s="56"/>
      <c r="H387" s="28">
        <f>SUM(I387:J387)</f>
        <v>1712</v>
      </c>
      <c r="I387" s="28">
        <f>I388+I390</f>
        <v>1712</v>
      </c>
      <c r="J387" s="28"/>
      <c r="K387" s="28">
        <f>SUM(L387:M387)</f>
        <v>1712</v>
      </c>
      <c r="L387" s="28">
        <f>L388+L390</f>
        <v>1712</v>
      </c>
      <c r="M387" s="28"/>
      <c r="N387" s="28">
        <f t="shared" si="116"/>
        <v>100</v>
      </c>
      <c r="O387" s="28">
        <f t="shared" si="117"/>
        <v>100</v>
      </c>
      <c r="P387" s="28"/>
    </row>
    <row r="388" spans="1:16" s="21" customFormat="1" ht="15.75" x14ac:dyDescent="0.25">
      <c r="A388" s="78" t="s">
        <v>403</v>
      </c>
      <c r="B388" s="61" t="s">
        <v>365</v>
      </c>
      <c r="C388" s="61" t="s">
        <v>71</v>
      </c>
      <c r="D388" s="61" t="s">
        <v>71</v>
      </c>
      <c r="E388" s="61" t="s">
        <v>523</v>
      </c>
      <c r="F388" s="61"/>
      <c r="G388" s="61" t="s">
        <v>419</v>
      </c>
      <c r="H388" s="62">
        <f t="shared" ref="H388:H391" si="147">SUM(I388:J388)</f>
        <v>507.4</v>
      </c>
      <c r="I388" s="62">
        <f>I389</f>
        <v>507.4</v>
      </c>
      <c r="J388" s="62"/>
      <c r="K388" s="62">
        <f t="shared" ref="K388:K391" si="148">SUM(L388:M388)</f>
        <v>507.4</v>
      </c>
      <c r="L388" s="62">
        <f>L389</f>
        <v>507.4</v>
      </c>
      <c r="M388" s="62"/>
      <c r="N388" s="62">
        <f t="shared" si="116"/>
        <v>100</v>
      </c>
      <c r="O388" s="62">
        <f t="shared" si="117"/>
        <v>100</v>
      </c>
      <c r="P388" s="62"/>
    </row>
    <row r="389" spans="1:16" s="21" customFormat="1" ht="15.75" x14ac:dyDescent="0.25">
      <c r="A389" s="60" t="s">
        <v>405</v>
      </c>
      <c r="B389" s="61" t="s">
        <v>365</v>
      </c>
      <c r="C389" s="61" t="s">
        <v>71</v>
      </c>
      <c r="D389" s="61" t="s">
        <v>71</v>
      </c>
      <c r="E389" s="61" t="s">
        <v>523</v>
      </c>
      <c r="F389" s="61"/>
      <c r="G389" s="61" t="s">
        <v>406</v>
      </c>
      <c r="H389" s="62">
        <f t="shared" si="147"/>
        <v>507.4</v>
      </c>
      <c r="I389" s="62">
        <v>507.4</v>
      </c>
      <c r="J389" s="62"/>
      <c r="K389" s="62">
        <f t="shared" si="148"/>
        <v>507.4</v>
      </c>
      <c r="L389" s="62">
        <v>507.4</v>
      </c>
      <c r="M389" s="62"/>
      <c r="N389" s="62">
        <f t="shared" si="116"/>
        <v>100</v>
      </c>
      <c r="O389" s="62">
        <f t="shared" si="117"/>
        <v>100</v>
      </c>
      <c r="P389" s="62"/>
    </row>
    <row r="390" spans="1:16" s="21" customFormat="1" ht="15.75" x14ac:dyDescent="0.25">
      <c r="A390" s="78" t="s">
        <v>452</v>
      </c>
      <c r="B390" s="61" t="s">
        <v>365</v>
      </c>
      <c r="C390" s="61" t="s">
        <v>71</v>
      </c>
      <c r="D390" s="61" t="s">
        <v>71</v>
      </c>
      <c r="E390" s="61" t="s">
        <v>523</v>
      </c>
      <c r="F390" s="61"/>
      <c r="G390" s="61" t="s">
        <v>453</v>
      </c>
      <c r="H390" s="62">
        <f t="shared" si="147"/>
        <v>1204.5999999999999</v>
      </c>
      <c r="I390" s="62">
        <f>I391</f>
        <v>1204.5999999999999</v>
      </c>
      <c r="J390" s="62"/>
      <c r="K390" s="62">
        <f t="shared" si="148"/>
        <v>1204.5999999999999</v>
      </c>
      <c r="L390" s="62">
        <f>L391</f>
        <v>1204.5999999999999</v>
      </c>
      <c r="M390" s="62"/>
      <c r="N390" s="62">
        <f t="shared" si="116"/>
        <v>100</v>
      </c>
      <c r="O390" s="62">
        <f t="shared" si="117"/>
        <v>100</v>
      </c>
      <c r="P390" s="62"/>
    </row>
    <row r="391" spans="1:16" s="21" customFormat="1" ht="15.75" x14ac:dyDescent="0.25">
      <c r="A391" s="78" t="s">
        <v>456</v>
      </c>
      <c r="B391" s="61" t="s">
        <v>365</v>
      </c>
      <c r="C391" s="61" t="s">
        <v>71</v>
      </c>
      <c r="D391" s="61" t="s">
        <v>71</v>
      </c>
      <c r="E391" s="61" t="s">
        <v>523</v>
      </c>
      <c r="F391" s="61"/>
      <c r="G391" s="61" t="s">
        <v>457</v>
      </c>
      <c r="H391" s="62">
        <f t="shared" si="147"/>
        <v>1204.5999999999999</v>
      </c>
      <c r="I391" s="62">
        <v>1204.5999999999999</v>
      </c>
      <c r="J391" s="62"/>
      <c r="K391" s="62">
        <f t="shared" si="148"/>
        <v>1204.5999999999999</v>
      </c>
      <c r="L391" s="62">
        <v>1204.5999999999999</v>
      </c>
      <c r="M391" s="62"/>
      <c r="N391" s="62">
        <f t="shared" si="116"/>
        <v>100</v>
      </c>
      <c r="O391" s="62">
        <f t="shared" si="117"/>
        <v>100</v>
      </c>
      <c r="P391" s="62"/>
    </row>
    <row r="392" spans="1:16" s="59" customFormat="1" ht="15.75" x14ac:dyDescent="0.25">
      <c r="A392" s="66" t="s">
        <v>446</v>
      </c>
      <c r="B392" s="67" t="s">
        <v>365</v>
      </c>
      <c r="C392" s="67" t="s">
        <v>112</v>
      </c>
      <c r="D392" s="67"/>
      <c r="E392" s="56"/>
      <c r="F392" s="56"/>
      <c r="G392" s="56"/>
      <c r="H392" s="28">
        <f t="shared" ref="H392:M392" si="149">H393</f>
        <v>154242.19999999998</v>
      </c>
      <c r="I392" s="28">
        <f t="shared" si="149"/>
        <v>98906.799999999988</v>
      </c>
      <c r="J392" s="28">
        <f t="shared" si="149"/>
        <v>55335.4</v>
      </c>
      <c r="K392" s="28">
        <f t="shared" si="149"/>
        <v>111185.1</v>
      </c>
      <c r="L392" s="28">
        <f t="shared" si="149"/>
        <v>73086.700000000012</v>
      </c>
      <c r="M392" s="28">
        <f t="shared" si="149"/>
        <v>38098.400000000001</v>
      </c>
      <c r="N392" s="28">
        <f t="shared" si="116"/>
        <v>72.084747235192452</v>
      </c>
      <c r="O392" s="28">
        <f t="shared" si="117"/>
        <v>73.894514836189245</v>
      </c>
      <c r="P392" s="28">
        <f t="shared" si="124"/>
        <v>68.849958616003491</v>
      </c>
    </row>
    <row r="393" spans="1:16" s="59" customFormat="1" ht="15.75" x14ac:dyDescent="0.25">
      <c r="A393" s="66" t="s">
        <v>183</v>
      </c>
      <c r="B393" s="67" t="s">
        <v>365</v>
      </c>
      <c r="C393" s="67" t="s">
        <v>112</v>
      </c>
      <c r="D393" s="67" t="s">
        <v>57</v>
      </c>
      <c r="E393" s="56"/>
      <c r="F393" s="56"/>
      <c r="G393" s="56"/>
      <c r="H393" s="28">
        <f>SUM(I393:J393)</f>
        <v>154242.19999999998</v>
      </c>
      <c r="I393" s="28">
        <f>I394+I422+I437</f>
        <v>98906.799999999988</v>
      </c>
      <c r="J393" s="28">
        <f>J394+J422+J437</f>
        <v>55335.4</v>
      </c>
      <c r="K393" s="28">
        <f>SUM(L393:M393)</f>
        <v>111185.1</v>
      </c>
      <c r="L393" s="28">
        <f>L394+L422+L437</f>
        <v>73086.700000000012</v>
      </c>
      <c r="M393" s="28">
        <f>M394+M422+M437</f>
        <v>38098.400000000001</v>
      </c>
      <c r="N393" s="28">
        <f t="shared" si="116"/>
        <v>72.084747235192452</v>
      </c>
      <c r="O393" s="28">
        <f t="shared" si="117"/>
        <v>73.894514836189245</v>
      </c>
      <c r="P393" s="28">
        <f t="shared" si="124"/>
        <v>68.849958616003491</v>
      </c>
    </row>
    <row r="394" spans="1:16" s="59" customFormat="1" ht="15.75" x14ac:dyDescent="0.25">
      <c r="A394" s="57" t="s">
        <v>447</v>
      </c>
      <c r="B394" s="56" t="s">
        <v>365</v>
      </c>
      <c r="C394" s="56" t="s">
        <v>112</v>
      </c>
      <c r="D394" s="56" t="s">
        <v>57</v>
      </c>
      <c r="E394" s="56" t="s">
        <v>448</v>
      </c>
      <c r="F394" s="56"/>
      <c r="G394" s="56"/>
      <c r="H394" s="28">
        <f>SUM(I394:J394)</f>
        <v>91173.5</v>
      </c>
      <c r="I394" s="28">
        <f>I395+I398+I401+I410+I416</f>
        <v>88238.399999999994</v>
      </c>
      <c r="J394" s="28">
        <f>J395+J398+J401+J410+J416</f>
        <v>2935.1</v>
      </c>
      <c r="K394" s="28">
        <f>SUM(L394:M394)</f>
        <v>69377.8</v>
      </c>
      <c r="L394" s="28">
        <f>L395+L398+L401+L410+L416</f>
        <v>66949.400000000009</v>
      </c>
      <c r="M394" s="28">
        <f>M395+M398+M401+M410+M416</f>
        <v>2428.4</v>
      </c>
      <c r="N394" s="28">
        <f t="shared" si="116"/>
        <v>76.094259845240117</v>
      </c>
      <c r="O394" s="28">
        <f t="shared" si="117"/>
        <v>75.873315925946088</v>
      </c>
      <c r="P394" s="28">
        <f t="shared" si="124"/>
        <v>82.736533678579946</v>
      </c>
    </row>
    <row r="395" spans="1:16" s="59" customFormat="1" ht="31.5" x14ac:dyDescent="0.25">
      <c r="A395" s="69" t="s">
        <v>449</v>
      </c>
      <c r="B395" s="70">
        <v>40</v>
      </c>
      <c r="C395" s="71">
        <v>8</v>
      </c>
      <c r="D395" s="71">
        <v>1</v>
      </c>
      <c r="E395" s="72">
        <v>4400200</v>
      </c>
      <c r="F395" s="72"/>
      <c r="G395" s="70" t="s">
        <v>240</v>
      </c>
      <c r="H395" s="28">
        <f>SUM(I395:J395)</f>
        <v>129.9</v>
      </c>
      <c r="I395" s="28"/>
      <c r="J395" s="28">
        <f>J396</f>
        <v>129.9</v>
      </c>
      <c r="K395" s="28">
        <f>SUM(L395:M395)</f>
        <v>129.9</v>
      </c>
      <c r="L395" s="28"/>
      <c r="M395" s="28">
        <f>M396</f>
        <v>129.9</v>
      </c>
      <c r="N395" s="28">
        <f t="shared" ref="N395:N458" si="150">K395*100/H395</f>
        <v>100</v>
      </c>
      <c r="O395" s="28"/>
      <c r="P395" s="28">
        <f t="shared" ref="P395:P455" si="151">M395*100/J395</f>
        <v>100</v>
      </c>
    </row>
    <row r="396" spans="1:16" s="21" customFormat="1" ht="15.75" x14ac:dyDescent="0.25">
      <c r="A396" s="78" t="s">
        <v>403</v>
      </c>
      <c r="B396" s="74">
        <v>40</v>
      </c>
      <c r="C396" s="75">
        <v>8</v>
      </c>
      <c r="D396" s="75">
        <v>1</v>
      </c>
      <c r="E396" s="76">
        <v>4400200</v>
      </c>
      <c r="F396" s="76"/>
      <c r="G396" s="74">
        <v>610</v>
      </c>
      <c r="H396" s="62">
        <f>H397</f>
        <v>129.9</v>
      </c>
      <c r="I396" s="62">
        <f t="shared" ref="I396:M396" si="152">I397</f>
        <v>0</v>
      </c>
      <c r="J396" s="62">
        <f t="shared" si="152"/>
        <v>129.9</v>
      </c>
      <c r="K396" s="62">
        <f>K397</f>
        <v>129.9</v>
      </c>
      <c r="L396" s="62">
        <f t="shared" si="152"/>
        <v>0</v>
      </c>
      <c r="M396" s="62">
        <f t="shared" si="152"/>
        <v>129.9</v>
      </c>
      <c r="N396" s="62">
        <f t="shared" si="150"/>
        <v>100</v>
      </c>
      <c r="O396" s="62"/>
      <c r="P396" s="62">
        <f t="shared" si="151"/>
        <v>100</v>
      </c>
    </row>
    <row r="397" spans="1:16" s="21" customFormat="1" ht="31.5" x14ac:dyDescent="0.25">
      <c r="A397" s="78" t="s">
        <v>450</v>
      </c>
      <c r="B397" s="74">
        <v>40</v>
      </c>
      <c r="C397" s="75">
        <v>8</v>
      </c>
      <c r="D397" s="75">
        <v>1</v>
      </c>
      <c r="E397" s="76">
        <v>4400200</v>
      </c>
      <c r="F397" s="76"/>
      <c r="G397" s="74">
        <v>611</v>
      </c>
      <c r="H397" s="62">
        <f>SUM(I397:J397)</f>
        <v>129.9</v>
      </c>
      <c r="I397" s="62"/>
      <c r="J397" s="62">
        <v>129.9</v>
      </c>
      <c r="K397" s="62">
        <f>SUM(L397:M397)</f>
        <v>129.9</v>
      </c>
      <c r="L397" s="62"/>
      <c r="M397" s="62">
        <v>129.9</v>
      </c>
      <c r="N397" s="62">
        <f t="shared" si="150"/>
        <v>100</v>
      </c>
      <c r="O397" s="62"/>
      <c r="P397" s="62">
        <f t="shared" si="151"/>
        <v>100</v>
      </c>
    </row>
    <row r="398" spans="1:16" s="59" customFormat="1" ht="15.75" x14ac:dyDescent="0.25">
      <c r="A398" s="69" t="s">
        <v>864</v>
      </c>
      <c r="B398" s="70">
        <v>40</v>
      </c>
      <c r="C398" s="71">
        <v>8</v>
      </c>
      <c r="D398" s="71">
        <v>1</v>
      </c>
      <c r="E398" s="72">
        <v>4400900</v>
      </c>
      <c r="F398" s="72"/>
      <c r="G398" s="70"/>
      <c r="H398" s="28">
        <f t="shared" ref="H398:H400" si="153">SUM(I398:J398)</f>
        <v>6.7</v>
      </c>
      <c r="I398" s="28"/>
      <c r="J398" s="28">
        <f>J399</f>
        <v>6.7</v>
      </c>
      <c r="K398" s="28">
        <f t="shared" ref="K398:K400" si="154">SUM(L398:M398)</f>
        <v>0</v>
      </c>
      <c r="L398" s="28"/>
      <c r="M398" s="28">
        <f>M399</f>
        <v>0</v>
      </c>
      <c r="N398" s="28">
        <f t="shared" si="150"/>
        <v>0</v>
      </c>
      <c r="O398" s="28"/>
      <c r="P398" s="28">
        <f t="shared" si="151"/>
        <v>0</v>
      </c>
    </row>
    <row r="399" spans="1:16" s="21" customFormat="1" ht="15.75" x14ac:dyDescent="0.25">
      <c r="A399" s="78" t="s">
        <v>403</v>
      </c>
      <c r="B399" s="74">
        <v>40</v>
      </c>
      <c r="C399" s="75">
        <v>8</v>
      </c>
      <c r="D399" s="75">
        <v>1</v>
      </c>
      <c r="E399" s="76">
        <v>4400900</v>
      </c>
      <c r="F399" s="76"/>
      <c r="G399" s="74">
        <v>610</v>
      </c>
      <c r="H399" s="62">
        <f t="shared" si="153"/>
        <v>6.7</v>
      </c>
      <c r="I399" s="62">
        <f>I400</f>
        <v>0</v>
      </c>
      <c r="J399" s="62">
        <f>J400</f>
        <v>6.7</v>
      </c>
      <c r="K399" s="62">
        <f t="shared" si="154"/>
        <v>0</v>
      </c>
      <c r="L399" s="62">
        <f>L400</f>
        <v>0</v>
      </c>
      <c r="M399" s="62">
        <f>M400</f>
        <v>0</v>
      </c>
      <c r="N399" s="62">
        <f t="shared" si="150"/>
        <v>0</v>
      </c>
      <c r="O399" s="62"/>
      <c r="P399" s="62">
        <f t="shared" si="151"/>
        <v>0</v>
      </c>
    </row>
    <row r="400" spans="1:16" s="21" customFormat="1" ht="31.5" x14ac:dyDescent="0.25">
      <c r="A400" s="78" t="s">
        <v>450</v>
      </c>
      <c r="B400" s="74">
        <v>40</v>
      </c>
      <c r="C400" s="75">
        <v>8</v>
      </c>
      <c r="D400" s="75">
        <v>1</v>
      </c>
      <c r="E400" s="76">
        <v>4400900</v>
      </c>
      <c r="F400" s="76"/>
      <c r="G400" s="74">
        <v>611</v>
      </c>
      <c r="H400" s="62">
        <f t="shared" si="153"/>
        <v>6.7</v>
      </c>
      <c r="I400" s="62"/>
      <c r="J400" s="62">
        <v>6.7</v>
      </c>
      <c r="K400" s="62">
        <f t="shared" si="154"/>
        <v>0</v>
      </c>
      <c r="L400" s="62"/>
      <c r="M400" s="62"/>
      <c r="N400" s="62">
        <f t="shared" si="150"/>
        <v>0</v>
      </c>
      <c r="O400" s="62"/>
      <c r="P400" s="62">
        <f t="shared" si="151"/>
        <v>0</v>
      </c>
    </row>
    <row r="401" spans="1:16" s="59" customFormat="1" ht="31.5" x14ac:dyDescent="0.25">
      <c r="A401" s="57" t="s">
        <v>401</v>
      </c>
      <c r="B401" s="56" t="s">
        <v>365</v>
      </c>
      <c r="C401" s="56" t="s">
        <v>112</v>
      </c>
      <c r="D401" s="56" t="s">
        <v>57</v>
      </c>
      <c r="E401" s="56" t="s">
        <v>451</v>
      </c>
      <c r="F401" s="56"/>
      <c r="G401" s="56"/>
      <c r="H401" s="28">
        <f>H402+H405</f>
        <v>41593.899999999994</v>
      </c>
      <c r="I401" s="28">
        <f>I402+I405+I408</f>
        <v>42069.9</v>
      </c>
      <c r="J401" s="28">
        <f>J402+J405</f>
        <v>908.5</v>
      </c>
      <c r="K401" s="28">
        <f>K402+K405</f>
        <v>33266.1</v>
      </c>
      <c r="L401" s="28">
        <f>L402+L405+L408</f>
        <v>33190.800000000003</v>
      </c>
      <c r="M401" s="28">
        <f>M402+M405</f>
        <v>408.5</v>
      </c>
      <c r="N401" s="28">
        <f t="shared" si="150"/>
        <v>79.978314127792785</v>
      </c>
      <c r="O401" s="28">
        <f t="shared" ref="O401:O458" si="155">L401*100/I401</f>
        <v>78.894411443811379</v>
      </c>
      <c r="P401" s="28">
        <f t="shared" si="151"/>
        <v>44.964226747385801</v>
      </c>
    </row>
    <row r="402" spans="1:16" s="21" customFormat="1" ht="15.75" x14ac:dyDescent="0.25">
      <c r="A402" s="60" t="s">
        <v>403</v>
      </c>
      <c r="B402" s="61" t="s">
        <v>365</v>
      </c>
      <c r="C402" s="61" t="s">
        <v>112</v>
      </c>
      <c r="D402" s="61" t="s">
        <v>57</v>
      </c>
      <c r="E402" s="61" t="s">
        <v>451</v>
      </c>
      <c r="F402" s="61"/>
      <c r="G402" s="61" t="s">
        <v>419</v>
      </c>
      <c r="H402" s="62">
        <f>H403</f>
        <v>18084</v>
      </c>
      <c r="I402" s="62">
        <f>I403+I404</f>
        <v>18906.099999999999</v>
      </c>
      <c r="J402" s="62">
        <f>J403+J404</f>
        <v>500</v>
      </c>
      <c r="K402" s="62">
        <f>K403</f>
        <v>13275.4</v>
      </c>
      <c r="L402" s="62">
        <f>L403+L404</f>
        <v>13599.1</v>
      </c>
      <c r="M402" s="62">
        <f>M403+M404</f>
        <v>0</v>
      </c>
      <c r="N402" s="62">
        <f t="shared" si="150"/>
        <v>73.40964388409644</v>
      </c>
      <c r="O402" s="62">
        <f t="shared" si="155"/>
        <v>71.929694648817048</v>
      </c>
      <c r="P402" s="62">
        <f t="shared" si="151"/>
        <v>0</v>
      </c>
    </row>
    <row r="403" spans="1:16" s="21" customFormat="1" ht="31.5" x14ac:dyDescent="0.25">
      <c r="A403" s="60" t="s">
        <v>420</v>
      </c>
      <c r="B403" s="61" t="s">
        <v>365</v>
      </c>
      <c r="C403" s="61" t="s">
        <v>112</v>
      </c>
      <c r="D403" s="61" t="s">
        <v>57</v>
      </c>
      <c r="E403" s="61" t="s">
        <v>451</v>
      </c>
      <c r="F403" s="61"/>
      <c r="G403" s="61" t="s">
        <v>421</v>
      </c>
      <c r="H403" s="62">
        <f>SUM(I403:J403)</f>
        <v>18084</v>
      </c>
      <c r="I403" s="62">
        <v>18084</v>
      </c>
      <c r="J403" s="62"/>
      <c r="K403" s="62">
        <f>SUM(L403:M403)</f>
        <v>13275.4</v>
      </c>
      <c r="L403" s="62">
        <v>13275.4</v>
      </c>
      <c r="M403" s="62"/>
      <c r="N403" s="62">
        <f t="shared" si="150"/>
        <v>73.40964388409644</v>
      </c>
      <c r="O403" s="62">
        <f t="shared" si="155"/>
        <v>73.40964388409644</v>
      </c>
      <c r="P403" s="62"/>
    </row>
    <row r="404" spans="1:16" s="21" customFormat="1" ht="15.75" x14ac:dyDescent="0.25">
      <c r="A404" s="60" t="s">
        <v>405</v>
      </c>
      <c r="B404" s="61" t="s">
        <v>365</v>
      </c>
      <c r="C404" s="61" t="s">
        <v>112</v>
      </c>
      <c r="D404" s="61" t="s">
        <v>57</v>
      </c>
      <c r="E404" s="61" t="s">
        <v>451</v>
      </c>
      <c r="F404" s="61"/>
      <c r="G404" s="61" t="s">
        <v>406</v>
      </c>
      <c r="H404" s="62">
        <f>SUM(I404:J404)</f>
        <v>1322.1</v>
      </c>
      <c r="I404" s="62">
        <v>822.1</v>
      </c>
      <c r="J404" s="62">
        <v>500</v>
      </c>
      <c r="K404" s="62">
        <f>SUM(L404:M404)</f>
        <v>323.7</v>
      </c>
      <c r="L404" s="62">
        <v>323.7</v>
      </c>
      <c r="M404" s="62"/>
      <c r="N404" s="62">
        <f t="shared" si="150"/>
        <v>24.483775811209441</v>
      </c>
      <c r="O404" s="62">
        <f t="shared" si="155"/>
        <v>39.374771925556502</v>
      </c>
      <c r="P404" s="62">
        <f t="shared" si="151"/>
        <v>0</v>
      </c>
    </row>
    <row r="405" spans="1:16" s="21" customFormat="1" ht="15.75" x14ac:dyDescent="0.25">
      <c r="A405" s="60" t="s">
        <v>452</v>
      </c>
      <c r="B405" s="61" t="s">
        <v>365</v>
      </c>
      <c r="C405" s="61" t="s">
        <v>112</v>
      </c>
      <c r="D405" s="61" t="s">
        <v>57</v>
      </c>
      <c r="E405" s="61" t="s">
        <v>451</v>
      </c>
      <c r="F405" s="61"/>
      <c r="G405" s="61" t="s">
        <v>453</v>
      </c>
      <c r="H405" s="62">
        <f t="shared" ref="H405:M405" si="156">H406+H407</f>
        <v>23509.899999999998</v>
      </c>
      <c r="I405" s="62">
        <f t="shared" si="156"/>
        <v>23101.399999999998</v>
      </c>
      <c r="J405" s="62">
        <f t="shared" si="156"/>
        <v>408.5</v>
      </c>
      <c r="K405" s="62">
        <f t="shared" si="156"/>
        <v>19990.7</v>
      </c>
      <c r="L405" s="62">
        <f t="shared" si="156"/>
        <v>19582.2</v>
      </c>
      <c r="M405" s="62">
        <f t="shared" si="156"/>
        <v>408.5</v>
      </c>
      <c r="N405" s="62">
        <f t="shared" si="150"/>
        <v>85.030986945924923</v>
      </c>
      <c r="O405" s="62">
        <f t="shared" si="155"/>
        <v>84.766291220445524</v>
      </c>
      <c r="P405" s="62">
        <f t="shared" si="151"/>
        <v>100</v>
      </c>
    </row>
    <row r="406" spans="1:16" s="21" customFormat="1" ht="31.5" x14ac:dyDescent="0.25">
      <c r="A406" s="60" t="s">
        <v>454</v>
      </c>
      <c r="B406" s="61" t="s">
        <v>365</v>
      </c>
      <c r="C406" s="61" t="s">
        <v>112</v>
      </c>
      <c r="D406" s="61" t="s">
        <v>57</v>
      </c>
      <c r="E406" s="61" t="s">
        <v>451</v>
      </c>
      <c r="F406" s="61"/>
      <c r="G406" s="61" t="s">
        <v>455</v>
      </c>
      <c r="H406" s="62">
        <f>SUM(I406:J406)</f>
        <v>22731.8</v>
      </c>
      <c r="I406" s="62">
        <v>22731.8</v>
      </c>
      <c r="J406" s="62"/>
      <c r="K406" s="62">
        <f>SUM(L406:M406)</f>
        <v>19338.3</v>
      </c>
      <c r="L406" s="62">
        <v>19338.3</v>
      </c>
      <c r="M406" s="62"/>
      <c r="N406" s="62">
        <f t="shared" si="150"/>
        <v>85.071573742510495</v>
      </c>
      <c r="O406" s="62">
        <f t="shared" si="155"/>
        <v>85.071573742510495</v>
      </c>
      <c r="P406" s="62"/>
    </row>
    <row r="407" spans="1:16" s="21" customFormat="1" ht="15.75" x14ac:dyDescent="0.25">
      <c r="A407" s="60" t="s">
        <v>456</v>
      </c>
      <c r="B407" s="61" t="s">
        <v>365</v>
      </c>
      <c r="C407" s="61" t="s">
        <v>112</v>
      </c>
      <c r="D407" s="61" t="s">
        <v>57</v>
      </c>
      <c r="E407" s="61" t="s">
        <v>451</v>
      </c>
      <c r="F407" s="61"/>
      <c r="G407" s="61" t="s">
        <v>457</v>
      </c>
      <c r="H407" s="62">
        <f>SUM(I407:J407)</f>
        <v>778.1</v>
      </c>
      <c r="I407" s="62">
        <v>369.6</v>
      </c>
      <c r="J407" s="62">
        <v>408.5</v>
      </c>
      <c r="K407" s="62">
        <f>SUM(L407:M407)</f>
        <v>652.4</v>
      </c>
      <c r="L407" s="62">
        <v>243.9</v>
      </c>
      <c r="M407" s="62">
        <v>408.5</v>
      </c>
      <c r="N407" s="62">
        <f t="shared" si="150"/>
        <v>83.845264104870836</v>
      </c>
      <c r="O407" s="62">
        <f t="shared" si="155"/>
        <v>65.990259740259731</v>
      </c>
      <c r="P407" s="62">
        <f t="shared" si="151"/>
        <v>100</v>
      </c>
    </row>
    <row r="408" spans="1:16" s="21" customFormat="1" ht="15.75" x14ac:dyDescent="0.25">
      <c r="A408" s="63" t="s">
        <v>353</v>
      </c>
      <c r="B408" s="61" t="s">
        <v>365</v>
      </c>
      <c r="C408" s="61" t="s">
        <v>112</v>
      </c>
      <c r="D408" s="61" t="s">
        <v>57</v>
      </c>
      <c r="E408" s="61" t="s">
        <v>451</v>
      </c>
      <c r="F408" s="61"/>
      <c r="G408" s="61" t="s">
        <v>706</v>
      </c>
      <c r="H408" s="62">
        <f>I408+J408</f>
        <v>62.4</v>
      </c>
      <c r="I408" s="62">
        <f>I409</f>
        <v>62.4</v>
      </c>
      <c r="J408" s="62">
        <f>J409</f>
        <v>0</v>
      </c>
      <c r="K408" s="62">
        <f>L408+M408</f>
        <v>9.5</v>
      </c>
      <c r="L408" s="62">
        <f>L409</f>
        <v>9.5</v>
      </c>
      <c r="M408" s="62">
        <f>M409</f>
        <v>0</v>
      </c>
      <c r="N408" s="62">
        <f t="shared" si="150"/>
        <v>15.224358974358974</v>
      </c>
      <c r="O408" s="62">
        <f t="shared" si="155"/>
        <v>15.224358974358974</v>
      </c>
      <c r="P408" s="62"/>
    </row>
    <row r="409" spans="1:16" s="21" customFormat="1" ht="15.75" x14ac:dyDescent="0.25">
      <c r="A409" s="63" t="s">
        <v>354</v>
      </c>
      <c r="B409" s="61" t="s">
        <v>365</v>
      </c>
      <c r="C409" s="61" t="s">
        <v>112</v>
      </c>
      <c r="D409" s="61" t="s">
        <v>57</v>
      </c>
      <c r="E409" s="61" t="s">
        <v>451</v>
      </c>
      <c r="F409" s="61"/>
      <c r="G409" s="61" t="s">
        <v>707</v>
      </c>
      <c r="H409" s="62">
        <f>I409+J409</f>
        <v>62.4</v>
      </c>
      <c r="I409" s="62">
        <v>62.4</v>
      </c>
      <c r="J409" s="62"/>
      <c r="K409" s="62">
        <f>L409+M409</f>
        <v>9.5</v>
      </c>
      <c r="L409" s="62">
        <v>9.5</v>
      </c>
      <c r="M409" s="62"/>
      <c r="N409" s="62">
        <f t="shared" si="150"/>
        <v>15.224358974358974</v>
      </c>
      <c r="O409" s="62">
        <f t="shared" si="155"/>
        <v>15.224358974358974</v>
      </c>
      <c r="P409" s="62"/>
    </row>
    <row r="410" spans="1:16" s="59" customFormat="1" ht="15.75" x14ac:dyDescent="0.25">
      <c r="A410" s="57" t="s">
        <v>458</v>
      </c>
      <c r="B410" s="56" t="s">
        <v>365</v>
      </c>
      <c r="C410" s="56" t="s">
        <v>112</v>
      </c>
      <c r="D410" s="56" t="s">
        <v>57</v>
      </c>
      <c r="E410" s="56" t="s">
        <v>459</v>
      </c>
      <c r="F410" s="56"/>
      <c r="G410" s="56"/>
      <c r="H410" s="28">
        <f>I410+J410</f>
        <v>22144.499999999996</v>
      </c>
      <c r="I410" s="28">
        <f>I411+I414</f>
        <v>20644.499999999996</v>
      </c>
      <c r="J410" s="28">
        <f>J411</f>
        <v>1500</v>
      </c>
      <c r="K410" s="28">
        <f>L410+M410</f>
        <v>17388.800000000003</v>
      </c>
      <c r="L410" s="28">
        <f>L411+L414</f>
        <v>15888.800000000001</v>
      </c>
      <c r="M410" s="28">
        <f>M411</f>
        <v>1500</v>
      </c>
      <c r="N410" s="28">
        <f t="shared" si="150"/>
        <v>78.524238524238541</v>
      </c>
      <c r="O410" s="28">
        <f t="shared" si="155"/>
        <v>76.963840248007955</v>
      </c>
      <c r="P410" s="28">
        <f t="shared" si="151"/>
        <v>100</v>
      </c>
    </row>
    <row r="411" spans="1:16" s="21" customFormat="1" ht="15.75" x14ac:dyDescent="0.25">
      <c r="A411" s="60" t="s">
        <v>452</v>
      </c>
      <c r="B411" s="61" t="s">
        <v>365</v>
      </c>
      <c r="C411" s="61" t="s">
        <v>112</v>
      </c>
      <c r="D411" s="61" t="s">
        <v>57</v>
      </c>
      <c r="E411" s="61" t="s">
        <v>460</v>
      </c>
      <c r="F411" s="61"/>
      <c r="G411" s="61" t="s">
        <v>453</v>
      </c>
      <c r="H411" s="62">
        <f t="shared" ref="H411:M411" si="157">H412+H413</f>
        <v>22116.199999999997</v>
      </c>
      <c r="I411" s="62">
        <f t="shared" si="157"/>
        <v>20616.199999999997</v>
      </c>
      <c r="J411" s="62">
        <f t="shared" si="157"/>
        <v>1500</v>
      </c>
      <c r="K411" s="62">
        <f t="shared" si="157"/>
        <v>17374.7</v>
      </c>
      <c r="L411" s="62">
        <f t="shared" si="157"/>
        <v>15874.7</v>
      </c>
      <c r="M411" s="62">
        <f t="shared" si="157"/>
        <v>1500</v>
      </c>
      <c r="N411" s="62">
        <f t="shared" si="150"/>
        <v>78.560964360966182</v>
      </c>
      <c r="O411" s="62">
        <f t="shared" si="155"/>
        <v>77.001096225298568</v>
      </c>
      <c r="P411" s="62">
        <f t="shared" si="151"/>
        <v>100</v>
      </c>
    </row>
    <row r="412" spans="1:16" s="21" customFormat="1" ht="31.5" x14ac:dyDescent="0.25">
      <c r="A412" s="60" t="s">
        <v>454</v>
      </c>
      <c r="B412" s="61" t="s">
        <v>365</v>
      </c>
      <c r="C412" s="61" t="s">
        <v>112</v>
      </c>
      <c r="D412" s="61" t="s">
        <v>57</v>
      </c>
      <c r="E412" s="61" t="s">
        <v>460</v>
      </c>
      <c r="F412" s="61"/>
      <c r="G412" s="61" t="s">
        <v>455</v>
      </c>
      <c r="H412" s="62">
        <f>SUM(I412:J412)</f>
        <v>19416.099999999999</v>
      </c>
      <c r="I412" s="62">
        <v>19416.099999999999</v>
      </c>
      <c r="J412" s="62"/>
      <c r="K412" s="62">
        <f>SUM(L412:M412)</f>
        <v>14762.5</v>
      </c>
      <c r="L412" s="62">
        <v>14762.5</v>
      </c>
      <c r="M412" s="62"/>
      <c r="N412" s="62">
        <f t="shared" si="150"/>
        <v>76.032261885754608</v>
      </c>
      <c r="O412" s="62">
        <f t="shared" si="155"/>
        <v>76.032261885754608</v>
      </c>
      <c r="P412" s="62"/>
    </row>
    <row r="413" spans="1:16" s="21" customFormat="1" ht="15.75" x14ac:dyDescent="0.25">
      <c r="A413" s="60" t="s">
        <v>456</v>
      </c>
      <c r="B413" s="61" t="s">
        <v>365</v>
      </c>
      <c r="C413" s="61" t="s">
        <v>112</v>
      </c>
      <c r="D413" s="61" t="s">
        <v>57</v>
      </c>
      <c r="E413" s="61" t="s">
        <v>460</v>
      </c>
      <c r="F413" s="61"/>
      <c r="G413" s="61" t="s">
        <v>457</v>
      </c>
      <c r="H413" s="62">
        <f>SUM(I413:J413)</f>
        <v>2700.1</v>
      </c>
      <c r="I413" s="62">
        <v>1200.0999999999999</v>
      </c>
      <c r="J413" s="62">
        <v>1500</v>
      </c>
      <c r="K413" s="62">
        <f>SUM(L413:M413)</f>
        <v>2612.1999999999998</v>
      </c>
      <c r="L413" s="62">
        <v>1112.2</v>
      </c>
      <c r="M413" s="62">
        <v>1500</v>
      </c>
      <c r="N413" s="62">
        <f t="shared" si="150"/>
        <v>96.744565016110514</v>
      </c>
      <c r="O413" s="62">
        <f t="shared" si="155"/>
        <v>92.675610365802854</v>
      </c>
      <c r="P413" s="62">
        <f t="shared" si="151"/>
        <v>100</v>
      </c>
    </row>
    <row r="414" spans="1:16" s="21" customFormat="1" ht="15.75" x14ac:dyDescent="0.25">
      <c r="A414" s="63" t="s">
        <v>353</v>
      </c>
      <c r="B414" s="61" t="s">
        <v>365</v>
      </c>
      <c r="C414" s="61" t="s">
        <v>112</v>
      </c>
      <c r="D414" s="61" t="s">
        <v>57</v>
      </c>
      <c r="E414" s="61" t="s">
        <v>460</v>
      </c>
      <c r="F414" s="61"/>
      <c r="G414" s="61" t="s">
        <v>706</v>
      </c>
      <c r="H414" s="62">
        <f t="shared" ref="H414:H415" si="158">SUM(I414:J414)</f>
        <v>28.3</v>
      </c>
      <c r="I414" s="62">
        <f>I415</f>
        <v>28.3</v>
      </c>
      <c r="J414" s="62">
        <f>J415</f>
        <v>0</v>
      </c>
      <c r="K414" s="62">
        <f t="shared" ref="K414:K415" si="159">SUM(L414:M414)</f>
        <v>14.1</v>
      </c>
      <c r="L414" s="62">
        <f>L415</f>
        <v>14.1</v>
      </c>
      <c r="M414" s="62">
        <f>M415</f>
        <v>0</v>
      </c>
      <c r="N414" s="62">
        <f t="shared" si="150"/>
        <v>49.823321554770317</v>
      </c>
      <c r="O414" s="62">
        <f t="shared" si="155"/>
        <v>49.823321554770317</v>
      </c>
      <c r="P414" s="62"/>
    </row>
    <row r="415" spans="1:16" s="21" customFormat="1" ht="15.75" x14ac:dyDescent="0.25">
      <c r="A415" s="63" t="s">
        <v>354</v>
      </c>
      <c r="B415" s="61" t="s">
        <v>365</v>
      </c>
      <c r="C415" s="61" t="s">
        <v>112</v>
      </c>
      <c r="D415" s="61" t="s">
        <v>57</v>
      </c>
      <c r="E415" s="61" t="s">
        <v>460</v>
      </c>
      <c r="F415" s="61"/>
      <c r="G415" s="61" t="s">
        <v>707</v>
      </c>
      <c r="H415" s="62">
        <f t="shared" si="158"/>
        <v>28.3</v>
      </c>
      <c r="I415" s="62">
        <v>28.3</v>
      </c>
      <c r="J415" s="62"/>
      <c r="K415" s="62">
        <f t="shared" si="159"/>
        <v>14.1</v>
      </c>
      <c r="L415" s="62">
        <v>14.1</v>
      </c>
      <c r="M415" s="62"/>
      <c r="N415" s="62">
        <f t="shared" si="150"/>
        <v>49.823321554770317</v>
      </c>
      <c r="O415" s="62">
        <f t="shared" si="155"/>
        <v>49.823321554770317</v>
      </c>
      <c r="P415" s="62"/>
    </row>
    <row r="416" spans="1:16" s="59" customFormat="1" ht="15.75" x14ac:dyDescent="0.25">
      <c r="A416" s="57" t="s">
        <v>461</v>
      </c>
      <c r="B416" s="56" t="s">
        <v>365</v>
      </c>
      <c r="C416" s="56" t="s">
        <v>112</v>
      </c>
      <c r="D416" s="56" t="s">
        <v>57</v>
      </c>
      <c r="E416" s="56" t="s">
        <v>462</v>
      </c>
      <c r="F416" s="56"/>
      <c r="G416" s="56"/>
      <c r="H416" s="28">
        <f>I416+J416</f>
        <v>25914</v>
      </c>
      <c r="I416" s="28">
        <f>I417+I420</f>
        <v>25524</v>
      </c>
      <c r="J416" s="28">
        <f>J417+J420</f>
        <v>390</v>
      </c>
      <c r="K416" s="28">
        <f>L416+M416</f>
        <v>18259.8</v>
      </c>
      <c r="L416" s="28">
        <f>L417+L420</f>
        <v>17869.8</v>
      </c>
      <c r="M416" s="28">
        <f>M417+M420</f>
        <v>390</v>
      </c>
      <c r="N416" s="28">
        <f t="shared" si="150"/>
        <v>70.463070155128506</v>
      </c>
      <c r="O416" s="28">
        <f t="shared" si="155"/>
        <v>70.011753643629518</v>
      </c>
      <c r="P416" s="28">
        <f t="shared" si="151"/>
        <v>100</v>
      </c>
    </row>
    <row r="417" spans="1:16" s="21" customFormat="1" ht="15.75" x14ac:dyDescent="0.25">
      <c r="A417" s="60" t="s">
        <v>403</v>
      </c>
      <c r="B417" s="61" t="s">
        <v>365</v>
      </c>
      <c r="C417" s="61" t="s">
        <v>112</v>
      </c>
      <c r="D417" s="61" t="s">
        <v>57</v>
      </c>
      <c r="E417" s="61" t="s">
        <v>463</v>
      </c>
      <c r="F417" s="61"/>
      <c r="G417" s="61" t="s">
        <v>419</v>
      </c>
      <c r="H417" s="62">
        <f t="shared" ref="H417:M417" si="160">H418+H419</f>
        <v>25874</v>
      </c>
      <c r="I417" s="62">
        <f t="shared" si="160"/>
        <v>25484</v>
      </c>
      <c r="J417" s="62">
        <f t="shared" si="160"/>
        <v>390</v>
      </c>
      <c r="K417" s="62">
        <f t="shared" si="160"/>
        <v>18241.7</v>
      </c>
      <c r="L417" s="62">
        <f t="shared" si="160"/>
        <v>17851.7</v>
      </c>
      <c r="M417" s="62">
        <f t="shared" si="160"/>
        <v>390</v>
      </c>
      <c r="N417" s="62">
        <f t="shared" si="150"/>
        <v>70.502048388343511</v>
      </c>
      <c r="O417" s="62">
        <f t="shared" si="155"/>
        <v>70.050619996860775</v>
      </c>
      <c r="P417" s="62">
        <f t="shared" si="151"/>
        <v>100</v>
      </c>
    </row>
    <row r="418" spans="1:16" s="21" customFormat="1" ht="31.5" x14ac:dyDescent="0.25">
      <c r="A418" s="60" t="s">
        <v>420</v>
      </c>
      <c r="B418" s="61" t="s">
        <v>365</v>
      </c>
      <c r="C418" s="61" t="s">
        <v>112</v>
      </c>
      <c r="D418" s="61" t="s">
        <v>57</v>
      </c>
      <c r="E418" s="61" t="s">
        <v>463</v>
      </c>
      <c r="F418" s="61"/>
      <c r="G418" s="61" t="s">
        <v>421</v>
      </c>
      <c r="H418" s="62">
        <f>SUM(I418:J418)</f>
        <v>24711.5</v>
      </c>
      <c r="I418" s="62">
        <v>24711.5</v>
      </c>
      <c r="J418" s="62"/>
      <c r="K418" s="62">
        <f>SUM(L418:M418)</f>
        <v>17186.3</v>
      </c>
      <c r="L418" s="62">
        <v>17186.3</v>
      </c>
      <c r="M418" s="62"/>
      <c r="N418" s="62">
        <f t="shared" si="150"/>
        <v>69.547781397325139</v>
      </c>
      <c r="O418" s="62">
        <f t="shared" si="155"/>
        <v>69.547781397325139</v>
      </c>
      <c r="P418" s="62"/>
    </row>
    <row r="419" spans="1:16" s="21" customFormat="1" ht="15.75" x14ac:dyDescent="0.25">
      <c r="A419" s="60" t="s">
        <v>405</v>
      </c>
      <c r="B419" s="61" t="s">
        <v>365</v>
      </c>
      <c r="C419" s="61" t="s">
        <v>112</v>
      </c>
      <c r="D419" s="61" t="s">
        <v>57</v>
      </c>
      <c r="E419" s="61" t="s">
        <v>463</v>
      </c>
      <c r="F419" s="61"/>
      <c r="G419" s="61" t="s">
        <v>406</v>
      </c>
      <c r="H419" s="62">
        <f>SUM(I419:J419)</f>
        <v>1162.5</v>
      </c>
      <c r="I419" s="62">
        <v>772.5</v>
      </c>
      <c r="J419" s="62">
        <v>390</v>
      </c>
      <c r="K419" s="62">
        <f>SUM(L419:M419)</f>
        <v>1055.4000000000001</v>
      </c>
      <c r="L419" s="62">
        <v>665.4</v>
      </c>
      <c r="M419" s="62">
        <v>390</v>
      </c>
      <c r="N419" s="62">
        <f t="shared" si="150"/>
        <v>90.787096774193557</v>
      </c>
      <c r="O419" s="62">
        <f t="shared" si="155"/>
        <v>86.135922330097088</v>
      </c>
      <c r="P419" s="62">
        <f t="shared" si="151"/>
        <v>100</v>
      </c>
    </row>
    <row r="420" spans="1:16" s="21" customFormat="1" ht="15.75" x14ac:dyDescent="0.25">
      <c r="A420" s="63" t="s">
        <v>353</v>
      </c>
      <c r="B420" s="61" t="s">
        <v>365</v>
      </c>
      <c r="C420" s="61" t="s">
        <v>112</v>
      </c>
      <c r="D420" s="61" t="s">
        <v>57</v>
      </c>
      <c r="E420" s="61" t="s">
        <v>463</v>
      </c>
      <c r="F420" s="61"/>
      <c r="G420" s="61" t="s">
        <v>706</v>
      </c>
      <c r="H420" s="62">
        <f t="shared" ref="H420:H421" si="161">SUM(I420:J420)</f>
        <v>40</v>
      </c>
      <c r="I420" s="62">
        <f>I421</f>
        <v>40</v>
      </c>
      <c r="J420" s="62">
        <f>J421</f>
        <v>0</v>
      </c>
      <c r="K420" s="62">
        <f t="shared" ref="K420:K421" si="162">SUM(L420:M420)</f>
        <v>18.100000000000001</v>
      </c>
      <c r="L420" s="62">
        <f>L421</f>
        <v>18.100000000000001</v>
      </c>
      <c r="M420" s="62">
        <f>M421</f>
        <v>0</v>
      </c>
      <c r="N420" s="62">
        <f t="shared" si="150"/>
        <v>45.250000000000007</v>
      </c>
      <c r="O420" s="62">
        <f t="shared" si="155"/>
        <v>45.250000000000007</v>
      </c>
      <c r="P420" s="62"/>
    </row>
    <row r="421" spans="1:16" s="21" customFormat="1" ht="15.75" x14ac:dyDescent="0.25">
      <c r="A421" s="63" t="s">
        <v>354</v>
      </c>
      <c r="B421" s="61" t="s">
        <v>365</v>
      </c>
      <c r="C421" s="61" t="s">
        <v>112</v>
      </c>
      <c r="D421" s="61" t="s">
        <v>57</v>
      </c>
      <c r="E421" s="61" t="s">
        <v>463</v>
      </c>
      <c r="F421" s="61"/>
      <c r="G421" s="61" t="s">
        <v>707</v>
      </c>
      <c r="H421" s="62">
        <f t="shared" si="161"/>
        <v>40</v>
      </c>
      <c r="I421" s="62">
        <v>40</v>
      </c>
      <c r="J421" s="62"/>
      <c r="K421" s="62">
        <f t="shared" si="162"/>
        <v>18.100000000000001</v>
      </c>
      <c r="L421" s="62">
        <v>18.100000000000001</v>
      </c>
      <c r="M421" s="62"/>
      <c r="N421" s="62">
        <f t="shared" si="150"/>
        <v>45.250000000000007</v>
      </c>
      <c r="O421" s="62">
        <f t="shared" si="155"/>
        <v>45.250000000000007</v>
      </c>
      <c r="P421" s="62"/>
    </row>
    <row r="422" spans="1:16" s="59" customFormat="1" ht="15.75" x14ac:dyDescent="0.25">
      <c r="A422" s="69" t="s">
        <v>464</v>
      </c>
      <c r="B422" s="70">
        <v>40</v>
      </c>
      <c r="C422" s="71">
        <v>8</v>
      </c>
      <c r="D422" s="71">
        <v>1</v>
      </c>
      <c r="E422" s="72">
        <v>5222800</v>
      </c>
      <c r="F422" s="72"/>
      <c r="G422" s="70" t="s">
        <v>240</v>
      </c>
      <c r="H422" s="28">
        <f>SUM(I422:J422)</f>
        <v>52400.3</v>
      </c>
      <c r="I422" s="28">
        <f>I423+I428+I431</f>
        <v>0</v>
      </c>
      <c r="J422" s="28">
        <f>J423+J428+J431+J434</f>
        <v>52400.3</v>
      </c>
      <c r="K422" s="28">
        <f>SUM(L422:M422)</f>
        <v>35670</v>
      </c>
      <c r="L422" s="28">
        <f>L423+L428+L431</f>
        <v>0</v>
      </c>
      <c r="M422" s="28">
        <f>M423+M428+M431+M434</f>
        <v>35670</v>
      </c>
      <c r="N422" s="28">
        <f t="shared" si="150"/>
        <v>68.072129358038026</v>
      </c>
      <c r="O422" s="28"/>
      <c r="P422" s="28">
        <f t="shared" si="151"/>
        <v>68.072129358038026</v>
      </c>
    </row>
    <row r="423" spans="1:16" s="59" customFormat="1" ht="15.75" x14ac:dyDescent="0.25">
      <c r="A423" s="69" t="s">
        <v>465</v>
      </c>
      <c r="B423" s="70">
        <v>40</v>
      </c>
      <c r="C423" s="71">
        <v>8</v>
      </c>
      <c r="D423" s="71">
        <v>1</v>
      </c>
      <c r="E423" s="72">
        <v>5222805</v>
      </c>
      <c r="F423" s="72"/>
      <c r="G423" s="70" t="s">
        <v>240</v>
      </c>
      <c r="H423" s="28">
        <f t="shared" ref="H423:H427" si="163">SUM(I423:J423)</f>
        <v>275</v>
      </c>
      <c r="I423" s="28">
        <f>I424+I426</f>
        <v>0</v>
      </c>
      <c r="J423" s="28">
        <f>J424+J426</f>
        <v>275</v>
      </c>
      <c r="K423" s="28">
        <f t="shared" ref="K423:K427" si="164">SUM(L423:M423)</f>
        <v>215</v>
      </c>
      <c r="L423" s="28">
        <f>L424+L426</f>
        <v>0</v>
      </c>
      <c r="M423" s="28">
        <f>M424+M426</f>
        <v>215</v>
      </c>
      <c r="N423" s="28">
        <f t="shared" si="150"/>
        <v>78.181818181818187</v>
      </c>
      <c r="O423" s="28"/>
      <c r="P423" s="28">
        <f t="shared" si="151"/>
        <v>78.181818181818187</v>
      </c>
    </row>
    <row r="424" spans="1:16" s="21" customFormat="1" ht="15.75" x14ac:dyDescent="0.25">
      <c r="A424" s="78" t="s">
        <v>403</v>
      </c>
      <c r="B424" s="74">
        <v>40</v>
      </c>
      <c r="C424" s="75">
        <v>8</v>
      </c>
      <c r="D424" s="75">
        <v>1</v>
      </c>
      <c r="E424" s="76">
        <v>5222805</v>
      </c>
      <c r="F424" s="76"/>
      <c r="G424" s="74">
        <v>610</v>
      </c>
      <c r="H424" s="62">
        <f t="shared" si="163"/>
        <v>150</v>
      </c>
      <c r="I424" s="62">
        <f>I425</f>
        <v>0</v>
      </c>
      <c r="J424" s="62">
        <f>J425</f>
        <v>150</v>
      </c>
      <c r="K424" s="62">
        <f t="shared" si="164"/>
        <v>90</v>
      </c>
      <c r="L424" s="62">
        <f>L425</f>
        <v>0</v>
      </c>
      <c r="M424" s="62">
        <f>M425</f>
        <v>90</v>
      </c>
      <c r="N424" s="62">
        <f t="shared" si="150"/>
        <v>60</v>
      </c>
      <c r="O424" s="62"/>
      <c r="P424" s="62">
        <f t="shared" si="151"/>
        <v>60</v>
      </c>
    </row>
    <row r="425" spans="1:16" s="21" customFormat="1" ht="15.75" x14ac:dyDescent="0.25">
      <c r="A425" s="60" t="s">
        <v>405</v>
      </c>
      <c r="B425" s="74">
        <v>40</v>
      </c>
      <c r="C425" s="75">
        <v>8</v>
      </c>
      <c r="D425" s="75">
        <v>1</v>
      </c>
      <c r="E425" s="76">
        <v>5222805</v>
      </c>
      <c r="F425" s="76"/>
      <c r="G425" s="74">
        <v>612</v>
      </c>
      <c r="H425" s="62">
        <f t="shared" si="163"/>
        <v>150</v>
      </c>
      <c r="I425" s="62"/>
      <c r="J425" s="62">
        <v>150</v>
      </c>
      <c r="K425" s="62">
        <f t="shared" si="164"/>
        <v>90</v>
      </c>
      <c r="L425" s="62"/>
      <c r="M425" s="62">
        <v>90</v>
      </c>
      <c r="N425" s="62">
        <f t="shared" si="150"/>
        <v>60</v>
      </c>
      <c r="O425" s="62"/>
      <c r="P425" s="62">
        <f t="shared" si="151"/>
        <v>60</v>
      </c>
    </row>
    <row r="426" spans="1:16" s="21" customFormat="1" ht="15.75" x14ac:dyDescent="0.25">
      <c r="A426" s="78" t="s">
        <v>452</v>
      </c>
      <c r="B426" s="74">
        <v>40</v>
      </c>
      <c r="C426" s="75">
        <v>8</v>
      </c>
      <c r="D426" s="75">
        <v>1</v>
      </c>
      <c r="E426" s="76">
        <v>5222805</v>
      </c>
      <c r="F426" s="76"/>
      <c r="G426" s="74">
        <v>620</v>
      </c>
      <c r="H426" s="62">
        <f t="shared" si="163"/>
        <v>125</v>
      </c>
      <c r="I426" s="62">
        <f t="shared" ref="I426:M426" si="165">I427</f>
        <v>0</v>
      </c>
      <c r="J426" s="62">
        <f t="shared" si="165"/>
        <v>125</v>
      </c>
      <c r="K426" s="62">
        <f t="shared" si="164"/>
        <v>125</v>
      </c>
      <c r="L426" s="62">
        <f t="shared" si="165"/>
        <v>0</v>
      </c>
      <c r="M426" s="62">
        <f t="shared" si="165"/>
        <v>125</v>
      </c>
      <c r="N426" s="62">
        <f t="shared" si="150"/>
        <v>100</v>
      </c>
      <c r="O426" s="62"/>
      <c r="P426" s="62">
        <f t="shared" si="151"/>
        <v>100</v>
      </c>
    </row>
    <row r="427" spans="1:16" s="21" customFormat="1" ht="15.75" x14ac:dyDescent="0.25">
      <c r="A427" s="78" t="s">
        <v>456</v>
      </c>
      <c r="B427" s="74">
        <v>40</v>
      </c>
      <c r="C427" s="75">
        <v>8</v>
      </c>
      <c r="D427" s="75">
        <v>1</v>
      </c>
      <c r="E427" s="76">
        <v>5222805</v>
      </c>
      <c r="F427" s="76"/>
      <c r="G427" s="74">
        <v>622</v>
      </c>
      <c r="H427" s="62">
        <f t="shared" si="163"/>
        <v>125</v>
      </c>
      <c r="I427" s="62"/>
      <c r="J427" s="62">
        <v>125</v>
      </c>
      <c r="K427" s="62">
        <f t="shared" si="164"/>
        <v>125</v>
      </c>
      <c r="L427" s="62"/>
      <c r="M427" s="62">
        <v>125</v>
      </c>
      <c r="N427" s="62">
        <f t="shared" si="150"/>
        <v>100</v>
      </c>
      <c r="O427" s="62"/>
      <c r="P427" s="62">
        <f t="shared" si="151"/>
        <v>100</v>
      </c>
    </row>
    <row r="428" spans="1:16" s="59" customFormat="1" ht="15.75" x14ac:dyDescent="0.25">
      <c r="A428" s="69" t="s">
        <v>466</v>
      </c>
      <c r="B428" s="70">
        <v>40</v>
      </c>
      <c r="C428" s="71">
        <v>8</v>
      </c>
      <c r="D428" s="71">
        <v>1</v>
      </c>
      <c r="E428" s="72">
        <v>5222806</v>
      </c>
      <c r="F428" s="72"/>
      <c r="G428" s="70" t="s">
        <v>240</v>
      </c>
      <c r="H428" s="28">
        <f t="shared" ref="H428:M428" si="166">H429</f>
        <v>2738.9</v>
      </c>
      <c r="I428" s="28">
        <f t="shared" si="166"/>
        <v>0</v>
      </c>
      <c r="J428" s="28">
        <f t="shared" si="166"/>
        <v>2738.9</v>
      </c>
      <c r="K428" s="28">
        <f t="shared" si="166"/>
        <v>2385.8000000000002</v>
      </c>
      <c r="L428" s="28">
        <f t="shared" si="166"/>
        <v>0</v>
      </c>
      <c r="M428" s="28">
        <f t="shared" si="166"/>
        <v>2385.8000000000002</v>
      </c>
      <c r="N428" s="28">
        <f t="shared" si="150"/>
        <v>87.107963050859837</v>
      </c>
      <c r="O428" s="28"/>
      <c r="P428" s="28">
        <f t="shared" si="151"/>
        <v>87.107963050859837</v>
      </c>
    </row>
    <row r="429" spans="1:16" s="21" customFormat="1" ht="15.75" x14ac:dyDescent="0.25">
      <c r="A429" s="78" t="s">
        <v>403</v>
      </c>
      <c r="B429" s="74">
        <v>40</v>
      </c>
      <c r="C429" s="75">
        <v>8</v>
      </c>
      <c r="D429" s="75">
        <v>1</v>
      </c>
      <c r="E429" s="76">
        <v>5222806</v>
      </c>
      <c r="F429" s="76"/>
      <c r="G429" s="74">
        <v>610</v>
      </c>
      <c r="H429" s="62">
        <f>H430</f>
        <v>2738.9</v>
      </c>
      <c r="I429" s="62">
        <f t="shared" ref="I429:M429" si="167">I430</f>
        <v>0</v>
      </c>
      <c r="J429" s="62">
        <f t="shared" si="167"/>
        <v>2738.9</v>
      </c>
      <c r="K429" s="62">
        <f>K430</f>
        <v>2385.8000000000002</v>
      </c>
      <c r="L429" s="62">
        <f t="shared" si="167"/>
        <v>0</v>
      </c>
      <c r="M429" s="62">
        <f t="shared" si="167"/>
        <v>2385.8000000000002</v>
      </c>
      <c r="N429" s="62">
        <f t="shared" si="150"/>
        <v>87.107963050859837</v>
      </c>
      <c r="O429" s="62"/>
      <c r="P429" s="62">
        <f t="shared" si="151"/>
        <v>87.107963050859837</v>
      </c>
    </row>
    <row r="430" spans="1:16" s="21" customFormat="1" ht="15.75" x14ac:dyDescent="0.25">
      <c r="A430" s="60" t="s">
        <v>405</v>
      </c>
      <c r="B430" s="74">
        <v>40</v>
      </c>
      <c r="C430" s="75">
        <v>8</v>
      </c>
      <c r="D430" s="75">
        <v>1</v>
      </c>
      <c r="E430" s="76">
        <v>5222806</v>
      </c>
      <c r="F430" s="76"/>
      <c r="G430" s="74">
        <v>612</v>
      </c>
      <c r="H430" s="62">
        <f>SUM(I430:J430)</f>
        <v>2738.9</v>
      </c>
      <c r="I430" s="62"/>
      <c r="J430" s="62">
        <v>2738.9</v>
      </c>
      <c r="K430" s="62">
        <f>SUM(L430:M430)</f>
        <v>2385.8000000000002</v>
      </c>
      <c r="L430" s="62"/>
      <c r="M430" s="62">
        <v>2385.8000000000002</v>
      </c>
      <c r="N430" s="62">
        <f t="shared" si="150"/>
        <v>87.107963050859837</v>
      </c>
      <c r="O430" s="62"/>
      <c r="P430" s="62">
        <f t="shared" si="151"/>
        <v>87.107963050859837</v>
      </c>
    </row>
    <row r="431" spans="1:16" s="59" customFormat="1" ht="15.75" x14ac:dyDescent="0.25">
      <c r="A431" s="69" t="s">
        <v>467</v>
      </c>
      <c r="B431" s="70">
        <v>40</v>
      </c>
      <c r="C431" s="71">
        <v>8</v>
      </c>
      <c r="D431" s="71">
        <v>1</v>
      </c>
      <c r="E431" s="72">
        <v>5222807</v>
      </c>
      <c r="F431" s="72"/>
      <c r="G431" s="70" t="s">
        <v>240</v>
      </c>
      <c r="H431" s="28">
        <f t="shared" ref="H431:M431" si="168">H432</f>
        <v>190.4</v>
      </c>
      <c r="I431" s="28">
        <f t="shared" si="168"/>
        <v>0</v>
      </c>
      <c r="J431" s="28">
        <f t="shared" si="168"/>
        <v>190.4</v>
      </c>
      <c r="K431" s="28">
        <f t="shared" si="168"/>
        <v>190.4</v>
      </c>
      <c r="L431" s="28">
        <f t="shared" si="168"/>
        <v>0</v>
      </c>
      <c r="M431" s="28">
        <f t="shared" si="168"/>
        <v>190.4</v>
      </c>
      <c r="N431" s="28">
        <f t="shared" si="150"/>
        <v>100</v>
      </c>
      <c r="O431" s="28"/>
      <c r="P431" s="28">
        <f t="shared" si="151"/>
        <v>100</v>
      </c>
    </row>
    <row r="432" spans="1:16" s="21" customFormat="1" ht="15.75" x14ac:dyDescent="0.25">
      <c r="A432" s="78" t="s">
        <v>452</v>
      </c>
      <c r="B432" s="74">
        <v>40</v>
      </c>
      <c r="C432" s="75">
        <v>8</v>
      </c>
      <c r="D432" s="75">
        <v>1</v>
      </c>
      <c r="E432" s="76">
        <v>5222807</v>
      </c>
      <c r="F432" s="76"/>
      <c r="G432" s="74">
        <v>620</v>
      </c>
      <c r="H432" s="62">
        <f>H433</f>
        <v>190.4</v>
      </c>
      <c r="I432" s="62">
        <f t="shared" ref="I432:M432" si="169">I433</f>
        <v>0</v>
      </c>
      <c r="J432" s="62">
        <f t="shared" si="169"/>
        <v>190.4</v>
      </c>
      <c r="K432" s="62">
        <f>K433</f>
        <v>190.4</v>
      </c>
      <c r="L432" s="62">
        <f t="shared" si="169"/>
        <v>0</v>
      </c>
      <c r="M432" s="62">
        <f t="shared" si="169"/>
        <v>190.4</v>
      </c>
      <c r="N432" s="62">
        <f t="shared" si="150"/>
        <v>100</v>
      </c>
      <c r="O432" s="62"/>
      <c r="P432" s="62">
        <f t="shared" si="151"/>
        <v>100</v>
      </c>
    </row>
    <row r="433" spans="1:16" s="21" customFormat="1" ht="15.75" x14ac:dyDescent="0.25">
      <c r="A433" s="78" t="s">
        <v>456</v>
      </c>
      <c r="B433" s="74">
        <v>40</v>
      </c>
      <c r="C433" s="75">
        <v>8</v>
      </c>
      <c r="D433" s="75">
        <v>1</v>
      </c>
      <c r="E433" s="76">
        <v>5222807</v>
      </c>
      <c r="F433" s="76"/>
      <c r="G433" s="74">
        <v>622</v>
      </c>
      <c r="H433" s="62">
        <f>SUM(I433:J433)</f>
        <v>190.4</v>
      </c>
      <c r="I433" s="62"/>
      <c r="J433" s="62">
        <v>190.4</v>
      </c>
      <c r="K433" s="62">
        <f>SUM(L433:M433)</f>
        <v>190.4</v>
      </c>
      <c r="L433" s="62"/>
      <c r="M433" s="62">
        <v>190.4</v>
      </c>
      <c r="N433" s="62">
        <f t="shared" si="150"/>
        <v>100</v>
      </c>
      <c r="O433" s="62"/>
      <c r="P433" s="62">
        <f t="shared" si="151"/>
        <v>100</v>
      </c>
    </row>
    <row r="434" spans="1:16" s="59" customFormat="1" ht="15.75" x14ac:dyDescent="0.25">
      <c r="A434" s="69" t="s">
        <v>863</v>
      </c>
      <c r="B434" s="70">
        <v>40</v>
      </c>
      <c r="C434" s="71">
        <v>8</v>
      </c>
      <c r="D434" s="71">
        <v>1</v>
      </c>
      <c r="E434" s="72">
        <v>5222811</v>
      </c>
      <c r="F434" s="72"/>
      <c r="G434" s="70"/>
      <c r="H434" s="28">
        <f>H435</f>
        <v>49196</v>
      </c>
      <c r="I434" s="28">
        <f t="shared" ref="I434:M434" si="170">I435</f>
        <v>0</v>
      </c>
      <c r="J434" s="28">
        <f t="shared" si="170"/>
        <v>49196</v>
      </c>
      <c r="K434" s="28">
        <f>K435</f>
        <v>32878.800000000003</v>
      </c>
      <c r="L434" s="28">
        <f t="shared" si="170"/>
        <v>0</v>
      </c>
      <c r="M434" s="28">
        <f t="shared" si="170"/>
        <v>32878.800000000003</v>
      </c>
      <c r="N434" s="28">
        <f t="shared" si="150"/>
        <v>66.832262785592334</v>
      </c>
      <c r="O434" s="28"/>
      <c r="P434" s="28">
        <f t="shared" si="151"/>
        <v>66.832262785592334</v>
      </c>
    </row>
    <row r="435" spans="1:16" s="21" customFormat="1" ht="15.75" x14ac:dyDescent="0.25">
      <c r="A435" s="60" t="s">
        <v>440</v>
      </c>
      <c r="B435" s="74">
        <v>40</v>
      </c>
      <c r="C435" s="75">
        <v>8</v>
      </c>
      <c r="D435" s="75">
        <v>1</v>
      </c>
      <c r="E435" s="76">
        <v>5222811</v>
      </c>
      <c r="F435" s="76"/>
      <c r="G435" s="74">
        <v>400</v>
      </c>
      <c r="H435" s="62">
        <f>SUM(I435:J435)</f>
        <v>49196</v>
      </c>
      <c r="I435" s="62">
        <f>I436</f>
        <v>0</v>
      </c>
      <c r="J435" s="62">
        <f>SUM(J436)</f>
        <v>49196</v>
      </c>
      <c r="K435" s="62">
        <f>SUM(L435:M435)</f>
        <v>32878.800000000003</v>
      </c>
      <c r="L435" s="62">
        <f>L436</f>
        <v>0</v>
      </c>
      <c r="M435" s="62">
        <f>SUM(M436)</f>
        <v>32878.800000000003</v>
      </c>
      <c r="N435" s="62">
        <f t="shared" si="150"/>
        <v>66.832262785592334</v>
      </c>
      <c r="O435" s="62"/>
      <c r="P435" s="62">
        <f t="shared" si="151"/>
        <v>66.832262785592334</v>
      </c>
    </row>
    <row r="436" spans="1:16" s="21" customFormat="1" ht="31.5" x14ac:dyDescent="0.25">
      <c r="A436" s="60" t="s">
        <v>591</v>
      </c>
      <c r="B436" s="74">
        <v>40</v>
      </c>
      <c r="C436" s="75">
        <v>8</v>
      </c>
      <c r="D436" s="75">
        <v>1</v>
      </c>
      <c r="E436" s="76">
        <v>5222811</v>
      </c>
      <c r="F436" s="76"/>
      <c r="G436" s="74">
        <v>411</v>
      </c>
      <c r="H436" s="62">
        <f>SUM(I436:J436)</f>
        <v>49196</v>
      </c>
      <c r="I436" s="62"/>
      <c r="J436" s="62">
        <v>49196</v>
      </c>
      <c r="K436" s="62">
        <f>SUM(L436:M436)</f>
        <v>32878.800000000003</v>
      </c>
      <c r="L436" s="62"/>
      <c r="M436" s="62">
        <v>32878.800000000003</v>
      </c>
      <c r="N436" s="62">
        <f t="shared" si="150"/>
        <v>66.832262785592334</v>
      </c>
      <c r="O436" s="62"/>
      <c r="P436" s="62">
        <f t="shared" si="151"/>
        <v>66.832262785592334</v>
      </c>
    </row>
    <row r="437" spans="1:16" s="59" customFormat="1" ht="15.75" x14ac:dyDescent="0.25">
      <c r="A437" s="57" t="s">
        <v>416</v>
      </c>
      <c r="B437" s="70">
        <v>40</v>
      </c>
      <c r="C437" s="71">
        <v>8</v>
      </c>
      <c r="D437" s="71">
        <v>1</v>
      </c>
      <c r="E437" s="72">
        <v>7950000</v>
      </c>
      <c r="F437" s="72"/>
      <c r="G437" s="70"/>
      <c r="H437" s="28">
        <f>H438+H441</f>
        <v>10668.4</v>
      </c>
      <c r="I437" s="28">
        <f t="shared" ref="I437:J437" si="171">I438+I441</f>
        <v>10668.4</v>
      </c>
      <c r="J437" s="28">
        <f t="shared" si="171"/>
        <v>0</v>
      </c>
      <c r="K437" s="28">
        <f>K438+K441</f>
        <v>6137.2999999999993</v>
      </c>
      <c r="L437" s="28">
        <f t="shared" ref="L437:M437" si="172">L438+L441</f>
        <v>6137.2999999999993</v>
      </c>
      <c r="M437" s="28">
        <f t="shared" si="172"/>
        <v>0</v>
      </c>
      <c r="N437" s="28">
        <f t="shared" si="150"/>
        <v>57.527839226125742</v>
      </c>
      <c r="O437" s="28">
        <f t="shared" si="155"/>
        <v>57.527839226125742</v>
      </c>
      <c r="P437" s="28"/>
    </row>
    <row r="438" spans="1:16" s="59" customFormat="1" ht="31.5" x14ac:dyDescent="0.25">
      <c r="A438" s="57" t="s">
        <v>862</v>
      </c>
      <c r="B438" s="70">
        <v>40</v>
      </c>
      <c r="C438" s="71">
        <v>8</v>
      </c>
      <c r="D438" s="71">
        <v>1</v>
      </c>
      <c r="E438" s="72">
        <v>7950129</v>
      </c>
      <c r="F438" s="72"/>
      <c r="G438" s="70"/>
      <c r="H438" s="28">
        <f>H439</f>
        <v>4828.5</v>
      </c>
      <c r="I438" s="28">
        <f t="shared" ref="I438:M438" si="173">I439</f>
        <v>4828.5</v>
      </c>
      <c r="J438" s="28">
        <f t="shared" si="173"/>
        <v>0</v>
      </c>
      <c r="K438" s="28">
        <f>K439</f>
        <v>3817.2</v>
      </c>
      <c r="L438" s="28">
        <f t="shared" si="173"/>
        <v>3817.2</v>
      </c>
      <c r="M438" s="28">
        <f t="shared" si="173"/>
        <v>0</v>
      </c>
      <c r="N438" s="28">
        <f t="shared" si="150"/>
        <v>79.055607331469403</v>
      </c>
      <c r="O438" s="28">
        <f t="shared" si="155"/>
        <v>79.055607331469403</v>
      </c>
      <c r="P438" s="28"/>
    </row>
    <row r="439" spans="1:16" s="21" customFormat="1" ht="15.75" x14ac:dyDescent="0.25">
      <c r="A439" s="60" t="s">
        <v>440</v>
      </c>
      <c r="B439" s="74">
        <v>40</v>
      </c>
      <c r="C439" s="75">
        <v>8</v>
      </c>
      <c r="D439" s="75">
        <v>1</v>
      </c>
      <c r="E439" s="76">
        <v>7950129</v>
      </c>
      <c r="F439" s="76"/>
      <c r="G439" s="74">
        <v>400</v>
      </c>
      <c r="H439" s="62">
        <f>SUM(I439:J439)</f>
        <v>4828.5</v>
      </c>
      <c r="I439" s="62">
        <f>I440</f>
        <v>4828.5</v>
      </c>
      <c r="J439" s="62"/>
      <c r="K439" s="62">
        <f>SUM(L439:M439)</f>
        <v>3817.2</v>
      </c>
      <c r="L439" s="62">
        <f>L440</f>
        <v>3817.2</v>
      </c>
      <c r="M439" s="62"/>
      <c r="N439" s="62">
        <f t="shared" si="150"/>
        <v>79.055607331469403</v>
      </c>
      <c r="O439" s="62">
        <f t="shared" si="155"/>
        <v>79.055607331469403</v>
      </c>
      <c r="P439" s="62"/>
    </row>
    <row r="440" spans="1:16" s="21" customFormat="1" ht="31.5" x14ac:dyDescent="0.25">
      <c r="A440" s="60" t="s">
        <v>591</v>
      </c>
      <c r="B440" s="74">
        <v>40</v>
      </c>
      <c r="C440" s="75">
        <v>8</v>
      </c>
      <c r="D440" s="75">
        <v>1</v>
      </c>
      <c r="E440" s="76">
        <v>7950129</v>
      </c>
      <c r="F440" s="76"/>
      <c r="G440" s="74">
        <v>411</v>
      </c>
      <c r="H440" s="62">
        <f>SUM(I440:J440)</f>
        <v>4828.5</v>
      </c>
      <c r="I440" s="62">
        <v>4828.5</v>
      </c>
      <c r="J440" s="62"/>
      <c r="K440" s="62">
        <f>SUM(L440:M440)</f>
        <v>3817.2</v>
      </c>
      <c r="L440" s="62">
        <v>3817.2</v>
      </c>
      <c r="M440" s="62"/>
      <c r="N440" s="62">
        <f t="shared" si="150"/>
        <v>79.055607331469403</v>
      </c>
      <c r="O440" s="62">
        <f t="shared" si="155"/>
        <v>79.055607331469403</v>
      </c>
      <c r="P440" s="62"/>
    </row>
    <row r="441" spans="1:16" s="59" customFormat="1" ht="15.75" x14ac:dyDescent="0.25">
      <c r="A441" s="85" t="s">
        <v>861</v>
      </c>
      <c r="B441" s="56" t="s">
        <v>365</v>
      </c>
      <c r="C441" s="56" t="s">
        <v>112</v>
      </c>
      <c r="D441" s="56" t="s">
        <v>57</v>
      </c>
      <c r="E441" s="56" t="s">
        <v>468</v>
      </c>
      <c r="F441" s="56"/>
      <c r="G441" s="56"/>
      <c r="H441" s="28">
        <f t="shared" ref="H441:M441" si="174">H442+H444+H446</f>
        <v>5839.9</v>
      </c>
      <c r="I441" s="28">
        <f t="shared" si="174"/>
        <v>5839.9</v>
      </c>
      <c r="J441" s="28">
        <f t="shared" si="174"/>
        <v>0</v>
      </c>
      <c r="K441" s="28">
        <f t="shared" si="174"/>
        <v>2320.1</v>
      </c>
      <c r="L441" s="28">
        <f t="shared" si="174"/>
        <v>2320.1</v>
      </c>
      <c r="M441" s="28">
        <f t="shared" si="174"/>
        <v>0</v>
      </c>
      <c r="N441" s="28">
        <f t="shared" si="150"/>
        <v>39.728420007191907</v>
      </c>
      <c r="O441" s="28">
        <f t="shared" si="155"/>
        <v>39.728420007191907</v>
      </c>
      <c r="P441" s="28"/>
    </row>
    <row r="442" spans="1:16" s="21" customFormat="1" ht="15.75" x14ac:dyDescent="0.25">
      <c r="A442" s="60" t="s">
        <v>389</v>
      </c>
      <c r="B442" s="61" t="s">
        <v>365</v>
      </c>
      <c r="C442" s="61" t="s">
        <v>112</v>
      </c>
      <c r="D442" s="61" t="s">
        <v>57</v>
      </c>
      <c r="E442" s="61" t="s">
        <v>468</v>
      </c>
      <c r="F442" s="61"/>
      <c r="G442" s="61" t="s">
        <v>397</v>
      </c>
      <c r="H442" s="62">
        <f>H443</f>
        <v>840</v>
      </c>
      <c r="I442" s="62">
        <f t="shared" ref="I442:M442" si="175">I443</f>
        <v>840</v>
      </c>
      <c r="J442" s="62">
        <f t="shared" si="175"/>
        <v>0</v>
      </c>
      <c r="K442" s="62">
        <f>K443</f>
        <v>0</v>
      </c>
      <c r="L442" s="62">
        <f t="shared" si="175"/>
        <v>0</v>
      </c>
      <c r="M442" s="62">
        <f t="shared" si="175"/>
        <v>0</v>
      </c>
      <c r="N442" s="62">
        <f t="shared" si="150"/>
        <v>0</v>
      </c>
      <c r="O442" s="62">
        <f t="shared" si="155"/>
        <v>0</v>
      </c>
      <c r="P442" s="62"/>
    </row>
    <row r="443" spans="1:16" s="21" customFormat="1" ht="15.75" x14ac:dyDescent="0.25">
      <c r="A443" s="60" t="s">
        <v>390</v>
      </c>
      <c r="B443" s="61" t="s">
        <v>365</v>
      </c>
      <c r="C443" s="61" t="s">
        <v>112</v>
      </c>
      <c r="D443" s="61" t="s">
        <v>57</v>
      </c>
      <c r="E443" s="61" t="s">
        <v>468</v>
      </c>
      <c r="F443" s="61"/>
      <c r="G443" s="61" t="s">
        <v>392</v>
      </c>
      <c r="H443" s="62">
        <f>I443+J443</f>
        <v>840</v>
      </c>
      <c r="I443" s="62">
        <v>840</v>
      </c>
      <c r="J443" s="62"/>
      <c r="K443" s="62">
        <f>L443+M443</f>
        <v>0</v>
      </c>
      <c r="L443" s="62"/>
      <c r="M443" s="62"/>
      <c r="N443" s="62">
        <f t="shared" si="150"/>
        <v>0</v>
      </c>
      <c r="O443" s="62">
        <f t="shared" si="155"/>
        <v>0</v>
      </c>
      <c r="P443" s="62"/>
    </row>
    <row r="444" spans="1:16" s="21" customFormat="1" ht="15.75" x14ac:dyDescent="0.25">
      <c r="A444" s="78" t="s">
        <v>403</v>
      </c>
      <c r="B444" s="61" t="s">
        <v>365</v>
      </c>
      <c r="C444" s="61" t="s">
        <v>112</v>
      </c>
      <c r="D444" s="61" t="s">
        <v>57</v>
      </c>
      <c r="E444" s="61" t="s">
        <v>468</v>
      </c>
      <c r="F444" s="61"/>
      <c r="G444" s="61" t="s">
        <v>419</v>
      </c>
      <c r="H444" s="62">
        <f t="shared" ref="H444:H448" si="176">SUM(I444:J444)</f>
        <v>2610.3000000000002</v>
      </c>
      <c r="I444" s="62">
        <f>I445</f>
        <v>2610.3000000000002</v>
      </c>
      <c r="J444" s="62"/>
      <c r="K444" s="62">
        <f t="shared" ref="K444:K448" si="177">SUM(L444:M444)</f>
        <v>1846.7</v>
      </c>
      <c r="L444" s="62">
        <f>L445</f>
        <v>1846.7</v>
      </c>
      <c r="M444" s="62"/>
      <c r="N444" s="62">
        <f t="shared" si="150"/>
        <v>70.746657472321189</v>
      </c>
      <c r="O444" s="62">
        <f t="shared" si="155"/>
        <v>70.746657472321189</v>
      </c>
      <c r="P444" s="62"/>
    </row>
    <row r="445" spans="1:16" s="21" customFormat="1" ht="15.75" x14ac:dyDescent="0.25">
      <c r="A445" s="60" t="s">
        <v>405</v>
      </c>
      <c r="B445" s="61" t="s">
        <v>365</v>
      </c>
      <c r="C445" s="61" t="s">
        <v>112</v>
      </c>
      <c r="D445" s="61" t="s">
        <v>57</v>
      </c>
      <c r="E445" s="61" t="s">
        <v>468</v>
      </c>
      <c r="F445" s="61"/>
      <c r="G445" s="61" t="s">
        <v>406</v>
      </c>
      <c r="H445" s="62">
        <f t="shared" si="176"/>
        <v>2610.3000000000002</v>
      </c>
      <c r="I445" s="62">
        <v>2610.3000000000002</v>
      </c>
      <c r="J445" s="62"/>
      <c r="K445" s="62">
        <f t="shared" si="177"/>
        <v>1846.7</v>
      </c>
      <c r="L445" s="62">
        <v>1846.7</v>
      </c>
      <c r="M445" s="62"/>
      <c r="N445" s="62">
        <f t="shared" si="150"/>
        <v>70.746657472321189</v>
      </c>
      <c r="O445" s="62">
        <f t="shared" si="155"/>
        <v>70.746657472321189</v>
      </c>
      <c r="P445" s="62"/>
    </row>
    <row r="446" spans="1:16" s="21" customFormat="1" ht="15.75" x14ac:dyDescent="0.25">
      <c r="A446" s="78" t="s">
        <v>452</v>
      </c>
      <c r="B446" s="61" t="s">
        <v>365</v>
      </c>
      <c r="C446" s="61" t="s">
        <v>112</v>
      </c>
      <c r="D446" s="61" t="s">
        <v>57</v>
      </c>
      <c r="E446" s="61" t="s">
        <v>468</v>
      </c>
      <c r="F446" s="61"/>
      <c r="G446" s="61" t="s">
        <v>453</v>
      </c>
      <c r="H446" s="62">
        <f t="shared" si="176"/>
        <v>2389.6</v>
      </c>
      <c r="I446" s="62">
        <f>I447</f>
        <v>2389.6</v>
      </c>
      <c r="J446" s="62"/>
      <c r="K446" s="62">
        <f t="shared" si="177"/>
        <v>473.4</v>
      </c>
      <c r="L446" s="62">
        <f>L447</f>
        <v>473.4</v>
      </c>
      <c r="M446" s="62"/>
      <c r="N446" s="62">
        <f t="shared" si="150"/>
        <v>19.810847003682625</v>
      </c>
      <c r="O446" s="62">
        <f t="shared" si="155"/>
        <v>19.810847003682625</v>
      </c>
      <c r="P446" s="62"/>
    </row>
    <row r="447" spans="1:16" s="21" customFormat="1" ht="15.75" x14ac:dyDescent="0.25">
      <c r="A447" s="60" t="s">
        <v>456</v>
      </c>
      <c r="B447" s="61" t="s">
        <v>365</v>
      </c>
      <c r="C447" s="61" t="s">
        <v>112</v>
      </c>
      <c r="D447" s="61" t="s">
        <v>57</v>
      </c>
      <c r="E447" s="61" t="s">
        <v>468</v>
      </c>
      <c r="F447" s="61"/>
      <c r="G447" s="61" t="s">
        <v>457</v>
      </c>
      <c r="H447" s="62">
        <f t="shared" si="176"/>
        <v>2389.6</v>
      </c>
      <c r="I447" s="62">
        <v>2389.6</v>
      </c>
      <c r="J447" s="62"/>
      <c r="K447" s="62">
        <f t="shared" si="177"/>
        <v>473.4</v>
      </c>
      <c r="L447" s="62">
        <v>473.4</v>
      </c>
      <c r="M447" s="62"/>
      <c r="N447" s="62">
        <f t="shared" si="150"/>
        <v>19.810847003682625</v>
      </c>
      <c r="O447" s="62">
        <f t="shared" si="155"/>
        <v>19.810847003682625</v>
      </c>
      <c r="P447" s="62"/>
    </row>
    <row r="448" spans="1:16" s="59" customFormat="1" ht="15.75" x14ac:dyDescent="0.25">
      <c r="A448" s="66" t="s">
        <v>254</v>
      </c>
      <c r="B448" s="56" t="s">
        <v>365</v>
      </c>
      <c r="C448" s="56" t="s">
        <v>91</v>
      </c>
      <c r="D448" s="56"/>
      <c r="E448" s="56"/>
      <c r="F448" s="56"/>
      <c r="G448" s="56" t="s">
        <v>240</v>
      </c>
      <c r="H448" s="28">
        <f t="shared" si="176"/>
        <v>354822.8</v>
      </c>
      <c r="I448" s="28">
        <f>I449+I468+I473+I480</f>
        <v>119122</v>
      </c>
      <c r="J448" s="28">
        <f>J449+J468+J473+J480</f>
        <v>235700.8</v>
      </c>
      <c r="K448" s="28">
        <f t="shared" si="177"/>
        <v>222070.8</v>
      </c>
      <c r="L448" s="28">
        <f>L449+L468+L473+L480</f>
        <v>73202.400000000009</v>
      </c>
      <c r="M448" s="28">
        <f>M449+M468+M473+M480</f>
        <v>148868.4</v>
      </c>
      <c r="N448" s="28">
        <f t="shared" si="150"/>
        <v>62.586395237284641</v>
      </c>
      <c r="O448" s="28">
        <f t="shared" si="155"/>
        <v>61.451621027182227</v>
      </c>
      <c r="P448" s="28">
        <f t="shared" si="151"/>
        <v>63.159904421198405</v>
      </c>
    </row>
    <row r="449" spans="1:16" s="59" customFormat="1" ht="15.75" x14ac:dyDescent="0.25">
      <c r="A449" s="57" t="s">
        <v>185</v>
      </c>
      <c r="B449" s="56" t="s">
        <v>365</v>
      </c>
      <c r="C449" s="56" t="s">
        <v>91</v>
      </c>
      <c r="D449" s="56" t="s">
        <v>57</v>
      </c>
      <c r="E449" s="56"/>
      <c r="F449" s="56"/>
      <c r="G449" s="56"/>
      <c r="H449" s="28">
        <f>SUM(I449:J449)</f>
        <v>235976.3</v>
      </c>
      <c r="I449" s="28">
        <f>I450+I458</f>
        <v>107907.59999999999</v>
      </c>
      <c r="J449" s="28">
        <f>J450+J458</f>
        <v>128068.70000000001</v>
      </c>
      <c r="K449" s="28">
        <f>SUM(L449:M449)</f>
        <v>168764.30000000002</v>
      </c>
      <c r="L449" s="28">
        <f>L450+L458</f>
        <v>71590.200000000012</v>
      </c>
      <c r="M449" s="28">
        <f>M450+M458</f>
        <v>97174.1</v>
      </c>
      <c r="N449" s="28">
        <f t="shared" si="150"/>
        <v>71.517478662052085</v>
      </c>
      <c r="O449" s="28">
        <f t="shared" si="155"/>
        <v>66.343983185614377</v>
      </c>
      <c r="P449" s="28">
        <f t="shared" si="151"/>
        <v>75.876541262619199</v>
      </c>
    </row>
    <row r="450" spans="1:16" s="59" customFormat="1" ht="15.75" x14ac:dyDescent="0.25">
      <c r="A450" s="66" t="s">
        <v>469</v>
      </c>
      <c r="B450" s="56" t="s">
        <v>365</v>
      </c>
      <c r="C450" s="56" t="s">
        <v>91</v>
      </c>
      <c r="D450" s="56" t="s">
        <v>57</v>
      </c>
      <c r="E450" s="56">
        <v>4709900</v>
      </c>
      <c r="F450" s="56"/>
      <c r="G450" s="56"/>
      <c r="H450" s="28">
        <f t="shared" ref="H450:M450" si="178">H453+H456+H451</f>
        <v>232975.90000000002</v>
      </c>
      <c r="I450" s="28">
        <f t="shared" si="178"/>
        <v>104907.2</v>
      </c>
      <c r="J450" s="28">
        <f t="shared" si="178"/>
        <v>128068.70000000001</v>
      </c>
      <c r="K450" s="28">
        <f t="shared" si="178"/>
        <v>168135</v>
      </c>
      <c r="L450" s="28">
        <f t="shared" si="178"/>
        <v>70960.900000000009</v>
      </c>
      <c r="M450" s="28">
        <f t="shared" si="178"/>
        <v>97174.1</v>
      </c>
      <c r="N450" s="28">
        <f t="shared" si="150"/>
        <v>72.168408835420308</v>
      </c>
      <c r="O450" s="28">
        <f t="shared" si="155"/>
        <v>67.641591806854066</v>
      </c>
      <c r="P450" s="28">
        <f t="shared" si="151"/>
        <v>75.876541262619199</v>
      </c>
    </row>
    <row r="451" spans="1:16" s="21" customFormat="1" ht="15.75" x14ac:dyDescent="0.25">
      <c r="A451" s="60" t="s">
        <v>389</v>
      </c>
      <c r="B451" s="61" t="s">
        <v>365</v>
      </c>
      <c r="C451" s="61" t="s">
        <v>91</v>
      </c>
      <c r="D451" s="61" t="s">
        <v>57</v>
      </c>
      <c r="E451" s="61">
        <v>4709900</v>
      </c>
      <c r="F451" s="61"/>
      <c r="G451" s="61" t="s">
        <v>397</v>
      </c>
      <c r="H451" s="62">
        <f>SUM(I451:J451)</f>
        <v>5600.5</v>
      </c>
      <c r="I451" s="62">
        <f>I452</f>
        <v>5600.5</v>
      </c>
      <c r="J451" s="62">
        <f>J452</f>
        <v>0</v>
      </c>
      <c r="K451" s="62">
        <f>SUM(L451:M451)</f>
        <v>5599.6</v>
      </c>
      <c r="L451" s="62">
        <f>L452</f>
        <v>5599.6</v>
      </c>
      <c r="M451" s="62">
        <f>M452</f>
        <v>0</v>
      </c>
      <c r="N451" s="62">
        <f t="shared" si="150"/>
        <v>99.983930006249437</v>
      </c>
      <c r="O451" s="62">
        <f t="shared" si="155"/>
        <v>99.983930006249437</v>
      </c>
      <c r="P451" s="62"/>
    </row>
    <row r="452" spans="1:16" s="21" customFormat="1" ht="15.75" x14ac:dyDescent="0.25">
      <c r="A452" s="60" t="s">
        <v>390</v>
      </c>
      <c r="B452" s="61" t="s">
        <v>365</v>
      </c>
      <c r="C452" s="61" t="s">
        <v>91</v>
      </c>
      <c r="D452" s="61" t="s">
        <v>57</v>
      </c>
      <c r="E452" s="61">
        <v>4709900</v>
      </c>
      <c r="F452" s="61"/>
      <c r="G452" s="61" t="s">
        <v>392</v>
      </c>
      <c r="H452" s="62">
        <f>SUM(I452:J452)</f>
        <v>5600.5</v>
      </c>
      <c r="I452" s="62">
        <v>5600.5</v>
      </c>
      <c r="J452" s="62"/>
      <c r="K452" s="62">
        <f>SUM(L452:M452)</f>
        <v>5599.6</v>
      </c>
      <c r="L452" s="62">
        <v>5599.6</v>
      </c>
      <c r="M452" s="62"/>
      <c r="N452" s="62">
        <f t="shared" si="150"/>
        <v>99.983930006249437</v>
      </c>
      <c r="O452" s="62">
        <f t="shared" si="155"/>
        <v>99.983930006249437</v>
      </c>
      <c r="P452" s="62"/>
    </row>
    <row r="453" spans="1:16" s="21" customFormat="1" ht="15.75" x14ac:dyDescent="0.25">
      <c r="A453" s="60" t="s">
        <v>403</v>
      </c>
      <c r="B453" s="61" t="s">
        <v>365</v>
      </c>
      <c r="C453" s="61" t="s">
        <v>91</v>
      </c>
      <c r="D453" s="61" t="s">
        <v>57</v>
      </c>
      <c r="E453" s="61">
        <v>4709900</v>
      </c>
      <c r="F453" s="61"/>
      <c r="G453" s="61">
        <v>610</v>
      </c>
      <c r="H453" s="62">
        <f t="shared" ref="H453:M453" si="179">H454+H455</f>
        <v>226931.7</v>
      </c>
      <c r="I453" s="62">
        <f t="shared" si="179"/>
        <v>98863</v>
      </c>
      <c r="J453" s="62">
        <f t="shared" si="179"/>
        <v>128068.70000000001</v>
      </c>
      <c r="K453" s="62">
        <f t="shared" si="179"/>
        <v>162188</v>
      </c>
      <c r="L453" s="62">
        <f t="shared" si="179"/>
        <v>65013.9</v>
      </c>
      <c r="M453" s="62">
        <f t="shared" si="179"/>
        <v>97174.1</v>
      </c>
      <c r="N453" s="62">
        <f t="shared" si="150"/>
        <v>71.469962107541605</v>
      </c>
      <c r="O453" s="62">
        <f t="shared" si="155"/>
        <v>65.761609500015169</v>
      </c>
      <c r="P453" s="62">
        <f t="shared" si="151"/>
        <v>75.876541262619199</v>
      </c>
    </row>
    <row r="454" spans="1:16" s="21" customFormat="1" ht="31.5" x14ac:dyDescent="0.25">
      <c r="A454" s="60" t="s">
        <v>420</v>
      </c>
      <c r="B454" s="61" t="s">
        <v>365</v>
      </c>
      <c r="C454" s="61" t="s">
        <v>91</v>
      </c>
      <c r="D454" s="61" t="s">
        <v>57</v>
      </c>
      <c r="E454" s="61">
        <v>4709900</v>
      </c>
      <c r="F454" s="61"/>
      <c r="G454" s="61">
        <v>611</v>
      </c>
      <c r="H454" s="62">
        <f>SUM(I454:J454)</f>
        <v>176511.6</v>
      </c>
      <c r="I454" s="62">
        <v>73947</v>
      </c>
      <c r="J454" s="62">
        <v>102564.6</v>
      </c>
      <c r="K454" s="62">
        <f>SUM(L454:M454)</f>
        <v>128403.9</v>
      </c>
      <c r="L454" s="62">
        <v>46866.9</v>
      </c>
      <c r="M454" s="62">
        <v>81537</v>
      </c>
      <c r="N454" s="62">
        <f t="shared" si="150"/>
        <v>72.745303991352401</v>
      </c>
      <c r="O454" s="62">
        <f t="shared" si="155"/>
        <v>63.379041746115462</v>
      </c>
      <c r="P454" s="62">
        <f t="shared" si="151"/>
        <v>79.498189433781235</v>
      </c>
    </row>
    <row r="455" spans="1:16" s="21" customFormat="1" ht="15.75" x14ac:dyDescent="0.25">
      <c r="A455" s="60" t="s">
        <v>405</v>
      </c>
      <c r="B455" s="61" t="s">
        <v>365</v>
      </c>
      <c r="C455" s="61" t="s">
        <v>91</v>
      </c>
      <c r="D455" s="61" t="s">
        <v>57</v>
      </c>
      <c r="E455" s="61">
        <v>4709900</v>
      </c>
      <c r="F455" s="61"/>
      <c r="G455" s="61">
        <v>612</v>
      </c>
      <c r="H455" s="62">
        <f>SUM(I455:J455)</f>
        <v>50420.1</v>
      </c>
      <c r="I455" s="62">
        <v>24916</v>
      </c>
      <c r="J455" s="62">
        <v>25504.1</v>
      </c>
      <c r="K455" s="62">
        <f>SUM(L455:M455)</f>
        <v>33784.1</v>
      </c>
      <c r="L455" s="62">
        <v>18147</v>
      </c>
      <c r="M455" s="62">
        <v>15637.1</v>
      </c>
      <c r="N455" s="62">
        <f t="shared" si="150"/>
        <v>67.005222123716536</v>
      </c>
      <c r="O455" s="62">
        <f t="shared" si="155"/>
        <v>72.832717932252365</v>
      </c>
      <c r="P455" s="62">
        <f t="shared" si="151"/>
        <v>61.312102759948402</v>
      </c>
    </row>
    <row r="456" spans="1:16" s="21" customFormat="1" ht="15.75" x14ac:dyDescent="0.25">
      <c r="A456" s="63" t="s">
        <v>353</v>
      </c>
      <c r="B456" s="61" t="s">
        <v>365</v>
      </c>
      <c r="C456" s="61" t="s">
        <v>91</v>
      </c>
      <c r="D456" s="61" t="s">
        <v>57</v>
      </c>
      <c r="E456" s="61">
        <v>4709900</v>
      </c>
      <c r="F456" s="61"/>
      <c r="G456" s="61" t="s">
        <v>706</v>
      </c>
      <c r="H456" s="62">
        <f t="shared" ref="H456:H457" si="180">SUM(I456:J456)</f>
        <v>443.7</v>
      </c>
      <c r="I456" s="62">
        <f>I457</f>
        <v>443.7</v>
      </c>
      <c r="J456" s="62">
        <f>J457</f>
        <v>0</v>
      </c>
      <c r="K456" s="62">
        <f t="shared" ref="K456:K457" si="181">SUM(L456:M456)</f>
        <v>347.4</v>
      </c>
      <c r="L456" s="62">
        <f>L457</f>
        <v>347.4</v>
      </c>
      <c r="M456" s="62">
        <f>M457</f>
        <v>0</v>
      </c>
      <c r="N456" s="62">
        <f t="shared" si="150"/>
        <v>78.296146044624749</v>
      </c>
      <c r="O456" s="62">
        <f t="shared" si="155"/>
        <v>78.296146044624749</v>
      </c>
      <c r="P456" s="62"/>
    </row>
    <row r="457" spans="1:16" s="21" customFormat="1" ht="15.75" x14ac:dyDescent="0.25">
      <c r="A457" s="63" t="s">
        <v>354</v>
      </c>
      <c r="B457" s="61" t="s">
        <v>365</v>
      </c>
      <c r="C457" s="61" t="s">
        <v>91</v>
      </c>
      <c r="D457" s="61" t="s">
        <v>57</v>
      </c>
      <c r="E457" s="61">
        <v>4709900</v>
      </c>
      <c r="F457" s="61"/>
      <c r="G457" s="61" t="s">
        <v>707</v>
      </c>
      <c r="H457" s="62">
        <f t="shared" si="180"/>
        <v>443.7</v>
      </c>
      <c r="I457" s="62">
        <v>443.7</v>
      </c>
      <c r="J457" s="62"/>
      <c r="K457" s="62">
        <f t="shared" si="181"/>
        <v>347.4</v>
      </c>
      <c r="L457" s="62">
        <v>347.4</v>
      </c>
      <c r="M457" s="62"/>
      <c r="N457" s="62">
        <f t="shared" si="150"/>
        <v>78.296146044624749</v>
      </c>
      <c r="O457" s="62">
        <f t="shared" si="155"/>
        <v>78.296146044624749</v>
      </c>
      <c r="P457" s="62"/>
    </row>
    <row r="458" spans="1:16" s="59" customFormat="1" ht="15.75" x14ac:dyDescent="0.25">
      <c r="A458" s="51" t="s">
        <v>860</v>
      </c>
      <c r="B458" s="56" t="s">
        <v>365</v>
      </c>
      <c r="C458" s="56" t="s">
        <v>91</v>
      </c>
      <c r="D458" s="56" t="s">
        <v>57</v>
      </c>
      <c r="E458" s="56" t="s">
        <v>859</v>
      </c>
      <c r="F458" s="56"/>
      <c r="G458" s="56"/>
      <c r="H458" s="28">
        <f>H459+H462+H465</f>
        <v>3000.4</v>
      </c>
      <c r="I458" s="28">
        <f t="shared" ref="I458:J458" si="182">I459+I462+I465</f>
        <v>3000.4</v>
      </c>
      <c r="J458" s="28">
        <f t="shared" si="182"/>
        <v>0</v>
      </c>
      <c r="K458" s="28">
        <f>K459+K462+K465</f>
        <v>629.29999999999995</v>
      </c>
      <c r="L458" s="28">
        <f t="shared" ref="L458:M458" si="183">L459+L462+L465</f>
        <v>629.29999999999995</v>
      </c>
      <c r="M458" s="28">
        <f t="shared" si="183"/>
        <v>0</v>
      </c>
      <c r="N458" s="28">
        <f t="shared" si="150"/>
        <v>20.973870150646576</v>
      </c>
      <c r="O458" s="28">
        <f t="shared" si="155"/>
        <v>20.973870150646576</v>
      </c>
      <c r="P458" s="28"/>
    </row>
    <row r="459" spans="1:16" s="59" customFormat="1" ht="15.75" x14ac:dyDescent="0.25">
      <c r="A459" s="85" t="s">
        <v>858</v>
      </c>
      <c r="B459" s="56" t="s">
        <v>365</v>
      </c>
      <c r="C459" s="56" t="s">
        <v>91</v>
      </c>
      <c r="D459" s="56" t="s">
        <v>57</v>
      </c>
      <c r="E459" s="56" t="s">
        <v>857</v>
      </c>
      <c r="F459" s="56"/>
      <c r="G459" s="56"/>
      <c r="H459" s="28">
        <f t="shared" ref="H459:M459" si="184">H460</f>
        <v>500</v>
      </c>
      <c r="I459" s="28">
        <f t="shared" si="184"/>
        <v>500</v>
      </c>
      <c r="J459" s="28">
        <f t="shared" si="184"/>
        <v>0</v>
      </c>
      <c r="K459" s="28">
        <f t="shared" si="184"/>
        <v>163.5</v>
      </c>
      <c r="L459" s="28">
        <f t="shared" si="184"/>
        <v>163.5</v>
      </c>
      <c r="M459" s="28">
        <f t="shared" si="184"/>
        <v>0</v>
      </c>
      <c r="N459" s="28">
        <f t="shared" ref="N459:N522" si="185">K459*100/H459</f>
        <v>32.700000000000003</v>
      </c>
      <c r="O459" s="28">
        <f t="shared" ref="O459:O507" si="186">L459*100/I459</f>
        <v>32.700000000000003</v>
      </c>
      <c r="P459" s="28"/>
    </row>
    <row r="460" spans="1:16" s="21" customFormat="1" ht="15.75" x14ac:dyDescent="0.25">
      <c r="A460" s="60" t="s">
        <v>403</v>
      </c>
      <c r="B460" s="61" t="s">
        <v>365</v>
      </c>
      <c r="C460" s="61" t="s">
        <v>91</v>
      </c>
      <c r="D460" s="61" t="s">
        <v>57</v>
      </c>
      <c r="E460" s="61" t="s">
        <v>857</v>
      </c>
      <c r="F460" s="61"/>
      <c r="G460" s="61" t="s">
        <v>419</v>
      </c>
      <c r="H460" s="62">
        <f>H461</f>
        <v>500</v>
      </c>
      <c r="I460" s="62">
        <f>I461</f>
        <v>500</v>
      </c>
      <c r="J460" s="62">
        <f>SUM(J461:J467)</f>
        <v>0</v>
      </c>
      <c r="K460" s="62">
        <f>K461</f>
        <v>163.5</v>
      </c>
      <c r="L460" s="62">
        <f>L461</f>
        <v>163.5</v>
      </c>
      <c r="M460" s="62">
        <f>SUM(M461:M467)</f>
        <v>0</v>
      </c>
      <c r="N460" s="62">
        <f t="shared" si="185"/>
        <v>32.700000000000003</v>
      </c>
      <c r="O460" s="62">
        <f t="shared" si="186"/>
        <v>32.700000000000003</v>
      </c>
      <c r="P460" s="62"/>
    </row>
    <row r="461" spans="1:16" s="21" customFormat="1" ht="15.75" x14ac:dyDescent="0.25">
      <c r="A461" s="60" t="s">
        <v>405</v>
      </c>
      <c r="B461" s="61" t="s">
        <v>365</v>
      </c>
      <c r="C461" s="61" t="s">
        <v>91</v>
      </c>
      <c r="D461" s="61" t="s">
        <v>57</v>
      </c>
      <c r="E461" s="61">
        <v>7950205</v>
      </c>
      <c r="F461" s="61"/>
      <c r="G461" s="61" t="s">
        <v>406</v>
      </c>
      <c r="H461" s="62">
        <f>SUM(I461:J461)</f>
        <v>500</v>
      </c>
      <c r="I461" s="62">
        <v>500</v>
      </c>
      <c r="J461" s="62"/>
      <c r="K461" s="62">
        <f>SUM(L461:M461)</f>
        <v>163.5</v>
      </c>
      <c r="L461" s="62">
        <v>163.5</v>
      </c>
      <c r="M461" s="62"/>
      <c r="N461" s="62">
        <f t="shared" si="185"/>
        <v>32.700000000000003</v>
      </c>
      <c r="O461" s="62">
        <f t="shared" si="186"/>
        <v>32.700000000000003</v>
      </c>
      <c r="P461" s="62"/>
    </row>
    <row r="462" spans="1:16" s="59" customFormat="1" ht="15.75" x14ac:dyDescent="0.25">
      <c r="A462" s="57" t="s">
        <v>855</v>
      </c>
      <c r="B462" s="56" t="s">
        <v>365</v>
      </c>
      <c r="C462" s="56" t="s">
        <v>91</v>
      </c>
      <c r="D462" s="56" t="s">
        <v>57</v>
      </c>
      <c r="E462" s="56">
        <v>7950206</v>
      </c>
      <c r="F462" s="56"/>
      <c r="G462" s="56"/>
      <c r="H462" s="62">
        <f t="shared" ref="H462:H466" si="187">SUM(I462:J462)</f>
        <v>500</v>
      </c>
      <c r="I462" s="28">
        <f>I463</f>
        <v>500</v>
      </c>
      <c r="J462" s="28"/>
      <c r="K462" s="28">
        <f t="shared" ref="K462:K466" si="188">SUM(L462:M462)</f>
        <v>198</v>
      </c>
      <c r="L462" s="28">
        <f>L463</f>
        <v>198</v>
      </c>
      <c r="M462" s="28"/>
      <c r="N462" s="28">
        <f t="shared" si="185"/>
        <v>39.6</v>
      </c>
      <c r="O462" s="28">
        <f t="shared" si="186"/>
        <v>39.6</v>
      </c>
      <c r="P462" s="28"/>
    </row>
    <row r="463" spans="1:16" s="21" customFormat="1" ht="15.75" x14ac:dyDescent="0.25">
      <c r="A463" s="60" t="s">
        <v>403</v>
      </c>
      <c r="B463" s="61" t="s">
        <v>365</v>
      </c>
      <c r="C463" s="61" t="s">
        <v>91</v>
      </c>
      <c r="D463" s="61" t="s">
        <v>57</v>
      </c>
      <c r="E463" s="61">
        <v>7950206</v>
      </c>
      <c r="F463" s="61"/>
      <c r="G463" s="61" t="s">
        <v>419</v>
      </c>
      <c r="H463" s="62">
        <f t="shared" si="187"/>
        <v>500</v>
      </c>
      <c r="I463" s="62">
        <f>I464</f>
        <v>500</v>
      </c>
      <c r="J463" s="62"/>
      <c r="K463" s="62">
        <f t="shared" si="188"/>
        <v>198</v>
      </c>
      <c r="L463" s="62">
        <f>L464</f>
        <v>198</v>
      </c>
      <c r="M463" s="62"/>
      <c r="N463" s="62">
        <f t="shared" si="185"/>
        <v>39.6</v>
      </c>
      <c r="O463" s="62">
        <f t="shared" si="186"/>
        <v>39.6</v>
      </c>
      <c r="P463" s="62"/>
    </row>
    <row r="464" spans="1:16" s="21" customFormat="1" ht="15.75" x14ac:dyDescent="0.25">
      <c r="A464" s="60" t="s">
        <v>405</v>
      </c>
      <c r="B464" s="61" t="s">
        <v>365</v>
      </c>
      <c r="C464" s="61" t="s">
        <v>91</v>
      </c>
      <c r="D464" s="61" t="s">
        <v>57</v>
      </c>
      <c r="E464" s="61">
        <v>7950206</v>
      </c>
      <c r="F464" s="61"/>
      <c r="G464" s="61" t="s">
        <v>406</v>
      </c>
      <c r="H464" s="62">
        <f t="shared" si="187"/>
        <v>500</v>
      </c>
      <c r="I464" s="62">
        <v>500</v>
      </c>
      <c r="J464" s="62"/>
      <c r="K464" s="62">
        <f t="shared" si="188"/>
        <v>198</v>
      </c>
      <c r="L464" s="62">
        <v>198</v>
      </c>
      <c r="M464" s="62"/>
      <c r="N464" s="62">
        <f t="shared" si="185"/>
        <v>39.6</v>
      </c>
      <c r="O464" s="62">
        <f t="shared" si="186"/>
        <v>39.6</v>
      </c>
      <c r="P464" s="62"/>
    </row>
    <row r="465" spans="1:16" s="59" customFormat="1" ht="31.5" x14ac:dyDescent="0.25">
      <c r="A465" s="57" t="s">
        <v>856</v>
      </c>
      <c r="B465" s="56" t="s">
        <v>365</v>
      </c>
      <c r="C465" s="56" t="s">
        <v>91</v>
      </c>
      <c r="D465" s="56" t="s">
        <v>57</v>
      </c>
      <c r="E465" s="56" t="s">
        <v>854</v>
      </c>
      <c r="F465" s="56"/>
      <c r="G465" s="56"/>
      <c r="H465" s="28">
        <f t="shared" si="187"/>
        <v>2000.4</v>
      </c>
      <c r="I465" s="28">
        <f>I466</f>
        <v>2000.4</v>
      </c>
      <c r="J465" s="28"/>
      <c r="K465" s="28">
        <f t="shared" si="188"/>
        <v>267.8</v>
      </c>
      <c r="L465" s="28">
        <f>L466</f>
        <v>267.8</v>
      </c>
      <c r="M465" s="28"/>
      <c r="N465" s="28">
        <f t="shared" si="185"/>
        <v>13.387322535492901</v>
      </c>
      <c r="O465" s="28">
        <f t="shared" si="186"/>
        <v>13.387322535492901</v>
      </c>
      <c r="P465" s="28"/>
    </row>
    <row r="466" spans="1:16" s="21" customFormat="1" ht="15.75" x14ac:dyDescent="0.25">
      <c r="A466" s="60" t="s">
        <v>403</v>
      </c>
      <c r="B466" s="61" t="s">
        <v>365</v>
      </c>
      <c r="C466" s="61" t="s">
        <v>91</v>
      </c>
      <c r="D466" s="61" t="s">
        <v>57</v>
      </c>
      <c r="E466" s="61" t="s">
        <v>854</v>
      </c>
      <c r="F466" s="61"/>
      <c r="G466" s="61" t="s">
        <v>419</v>
      </c>
      <c r="H466" s="62">
        <f t="shared" si="187"/>
        <v>2000.4</v>
      </c>
      <c r="I466" s="62">
        <f>I467</f>
        <v>2000.4</v>
      </c>
      <c r="J466" s="62"/>
      <c r="K466" s="62">
        <f t="shared" si="188"/>
        <v>267.8</v>
      </c>
      <c r="L466" s="62">
        <f>L467</f>
        <v>267.8</v>
      </c>
      <c r="M466" s="62"/>
      <c r="N466" s="62">
        <f t="shared" si="185"/>
        <v>13.387322535492901</v>
      </c>
      <c r="O466" s="62">
        <f t="shared" si="186"/>
        <v>13.387322535492901</v>
      </c>
      <c r="P466" s="62"/>
    </row>
    <row r="467" spans="1:16" s="21" customFormat="1" ht="15.75" x14ac:dyDescent="0.25">
      <c r="A467" s="60" t="s">
        <v>405</v>
      </c>
      <c r="B467" s="61" t="s">
        <v>365</v>
      </c>
      <c r="C467" s="61" t="s">
        <v>91</v>
      </c>
      <c r="D467" s="61" t="s">
        <v>57</v>
      </c>
      <c r="E467" s="61">
        <v>7950207</v>
      </c>
      <c r="F467" s="61"/>
      <c r="G467" s="61" t="s">
        <v>406</v>
      </c>
      <c r="H467" s="62">
        <f>SUM(I467:J467)</f>
        <v>2000.4</v>
      </c>
      <c r="I467" s="62">
        <v>2000.4</v>
      </c>
      <c r="J467" s="62"/>
      <c r="K467" s="62">
        <f>SUM(L467:M467)</f>
        <v>267.8</v>
      </c>
      <c r="L467" s="62">
        <v>267.8</v>
      </c>
      <c r="M467" s="62"/>
      <c r="N467" s="62">
        <f t="shared" si="185"/>
        <v>13.387322535492901</v>
      </c>
      <c r="O467" s="62">
        <f t="shared" si="186"/>
        <v>13.387322535492901</v>
      </c>
      <c r="P467" s="62"/>
    </row>
    <row r="468" spans="1:16" s="59" customFormat="1" ht="15.75" x14ac:dyDescent="0.25">
      <c r="A468" s="57" t="s">
        <v>186</v>
      </c>
      <c r="B468" s="56" t="s">
        <v>365</v>
      </c>
      <c r="C468" s="56" t="s">
        <v>91</v>
      </c>
      <c r="D468" s="56" t="s">
        <v>59</v>
      </c>
      <c r="E468" s="56"/>
      <c r="F468" s="56"/>
      <c r="G468" s="56"/>
      <c r="H468" s="28">
        <f t="shared" ref="H468:M469" si="189">H469</f>
        <v>5191.7000000000007</v>
      </c>
      <c r="I468" s="28">
        <f t="shared" si="189"/>
        <v>2319.8000000000002</v>
      </c>
      <c r="J468" s="28">
        <f t="shared" si="189"/>
        <v>2871.9</v>
      </c>
      <c r="K468" s="28">
        <f t="shared" si="189"/>
        <v>4113.1000000000004</v>
      </c>
      <c r="L468" s="28">
        <f t="shared" si="189"/>
        <v>1612.2</v>
      </c>
      <c r="M468" s="28">
        <f t="shared" si="189"/>
        <v>2500.8999999999996</v>
      </c>
      <c r="N468" s="28">
        <f t="shared" si="185"/>
        <v>79.224531463682411</v>
      </c>
      <c r="O468" s="28">
        <f t="shared" si="186"/>
        <v>69.497370462970935</v>
      </c>
      <c r="P468" s="28">
        <f t="shared" ref="P468:P522" si="190">M468*100/J468</f>
        <v>87.081722901215215</v>
      </c>
    </row>
    <row r="469" spans="1:16" s="59" customFormat="1" ht="15.75" x14ac:dyDescent="0.25">
      <c r="A469" s="85" t="s">
        <v>470</v>
      </c>
      <c r="B469" s="56" t="s">
        <v>365</v>
      </c>
      <c r="C469" s="56" t="s">
        <v>91</v>
      </c>
      <c r="D469" s="56" t="s">
        <v>59</v>
      </c>
      <c r="E469" s="56">
        <v>4719900</v>
      </c>
      <c r="F469" s="56"/>
      <c r="G469" s="56"/>
      <c r="H469" s="28">
        <f t="shared" si="189"/>
        <v>5191.7000000000007</v>
      </c>
      <c r="I469" s="28">
        <f t="shared" si="189"/>
        <v>2319.8000000000002</v>
      </c>
      <c r="J469" s="28">
        <f t="shared" si="189"/>
        <v>2871.9</v>
      </c>
      <c r="K469" s="28">
        <f t="shared" si="189"/>
        <v>4113.1000000000004</v>
      </c>
      <c r="L469" s="28">
        <f t="shared" si="189"/>
        <v>1612.2</v>
      </c>
      <c r="M469" s="28">
        <f t="shared" si="189"/>
        <v>2500.8999999999996</v>
      </c>
      <c r="N469" s="28">
        <f t="shared" si="185"/>
        <v>79.224531463682411</v>
      </c>
      <c r="O469" s="28">
        <f t="shared" si="186"/>
        <v>69.497370462970935</v>
      </c>
      <c r="P469" s="28">
        <f t="shared" si="190"/>
        <v>87.081722901215215</v>
      </c>
    </row>
    <row r="470" spans="1:16" s="21" customFormat="1" ht="15.75" x14ac:dyDescent="0.25">
      <c r="A470" s="60" t="s">
        <v>452</v>
      </c>
      <c r="B470" s="61" t="s">
        <v>365</v>
      </c>
      <c r="C470" s="61" t="s">
        <v>91</v>
      </c>
      <c r="D470" s="61" t="s">
        <v>59</v>
      </c>
      <c r="E470" s="61">
        <v>4719900</v>
      </c>
      <c r="F470" s="61"/>
      <c r="G470" s="61">
        <v>620</v>
      </c>
      <c r="H470" s="62">
        <f t="shared" ref="H470:M470" si="191">H471+H472</f>
        <v>5191.7000000000007</v>
      </c>
      <c r="I470" s="62">
        <f t="shared" si="191"/>
        <v>2319.8000000000002</v>
      </c>
      <c r="J470" s="62">
        <f t="shared" si="191"/>
        <v>2871.9</v>
      </c>
      <c r="K470" s="62">
        <f t="shared" si="191"/>
        <v>4113.1000000000004</v>
      </c>
      <c r="L470" s="62">
        <f t="shared" si="191"/>
        <v>1612.2</v>
      </c>
      <c r="M470" s="62">
        <f t="shared" si="191"/>
        <v>2500.8999999999996</v>
      </c>
      <c r="N470" s="62">
        <f t="shared" si="185"/>
        <v>79.224531463682411</v>
      </c>
      <c r="O470" s="62">
        <f t="shared" si="186"/>
        <v>69.497370462970935</v>
      </c>
      <c r="P470" s="62">
        <f t="shared" si="190"/>
        <v>87.081722901215215</v>
      </c>
    </row>
    <row r="471" spans="1:16" s="21" customFormat="1" ht="31.5" x14ac:dyDescent="0.25">
      <c r="A471" s="60" t="s">
        <v>454</v>
      </c>
      <c r="B471" s="61" t="s">
        <v>365</v>
      </c>
      <c r="C471" s="61" t="s">
        <v>91</v>
      </c>
      <c r="D471" s="61" t="s">
        <v>59</v>
      </c>
      <c r="E471" s="61">
        <v>4719900</v>
      </c>
      <c r="F471" s="61"/>
      <c r="G471" s="61">
        <v>621</v>
      </c>
      <c r="H471" s="62">
        <f>SUM(I471:J471)</f>
        <v>3349.8</v>
      </c>
      <c r="I471" s="62">
        <v>1831.3</v>
      </c>
      <c r="J471" s="62">
        <v>1518.5</v>
      </c>
      <c r="K471" s="62">
        <f>SUM(L471:M471)</f>
        <v>2368.5</v>
      </c>
      <c r="L471" s="62">
        <v>1123.7</v>
      </c>
      <c r="M471" s="62">
        <v>1244.8</v>
      </c>
      <c r="N471" s="62">
        <f t="shared" si="185"/>
        <v>70.705713773956646</v>
      </c>
      <c r="O471" s="62">
        <f t="shared" si="186"/>
        <v>61.360781958171792</v>
      </c>
      <c r="P471" s="62">
        <f t="shared" si="190"/>
        <v>81.975633849193287</v>
      </c>
    </row>
    <row r="472" spans="1:16" s="21" customFormat="1" ht="15.75" x14ac:dyDescent="0.25">
      <c r="A472" s="60" t="s">
        <v>456</v>
      </c>
      <c r="B472" s="61" t="s">
        <v>365</v>
      </c>
      <c r="C472" s="61" t="s">
        <v>91</v>
      </c>
      <c r="D472" s="61" t="s">
        <v>59</v>
      </c>
      <c r="E472" s="61">
        <v>4719900</v>
      </c>
      <c r="F472" s="61"/>
      <c r="G472" s="61">
        <v>622</v>
      </c>
      <c r="H472" s="62">
        <f>SUM(I472:J472)</f>
        <v>1841.9</v>
      </c>
      <c r="I472" s="62">
        <v>488.5</v>
      </c>
      <c r="J472" s="62">
        <v>1353.4</v>
      </c>
      <c r="K472" s="62">
        <f>SUM(L472:M472)</f>
        <v>1744.6</v>
      </c>
      <c r="L472" s="62">
        <v>488.5</v>
      </c>
      <c r="M472" s="62">
        <v>1256.0999999999999</v>
      </c>
      <c r="N472" s="62">
        <f t="shared" si="185"/>
        <v>94.717411368695366</v>
      </c>
      <c r="O472" s="62">
        <f t="shared" si="186"/>
        <v>100</v>
      </c>
      <c r="P472" s="62">
        <f t="shared" si="190"/>
        <v>92.810698980345776</v>
      </c>
    </row>
    <row r="473" spans="1:16" s="59" customFormat="1" ht="15.75" x14ac:dyDescent="0.25">
      <c r="A473" s="57" t="s">
        <v>187</v>
      </c>
      <c r="B473" s="56" t="s">
        <v>365</v>
      </c>
      <c r="C473" s="56" t="s">
        <v>91</v>
      </c>
      <c r="D473" s="56" t="s">
        <v>63</v>
      </c>
      <c r="E473" s="56" t="s">
        <v>240</v>
      </c>
      <c r="F473" s="56"/>
      <c r="G473" s="56" t="s">
        <v>240</v>
      </c>
      <c r="H473" s="28">
        <f>SUM(I473:J473)</f>
        <v>5522.4</v>
      </c>
      <c r="I473" s="28"/>
      <c r="J473" s="28">
        <f>J474+J477</f>
        <v>5522.4</v>
      </c>
      <c r="K473" s="28">
        <f>SUM(L473:M473)</f>
        <v>3624.4</v>
      </c>
      <c r="L473" s="28"/>
      <c r="M473" s="28">
        <f>M474+M477</f>
        <v>3624.4</v>
      </c>
      <c r="N473" s="28">
        <f t="shared" si="185"/>
        <v>65.630885122410547</v>
      </c>
      <c r="O473" s="28"/>
      <c r="P473" s="28">
        <f t="shared" si="190"/>
        <v>65.630885122410547</v>
      </c>
    </row>
    <row r="474" spans="1:16" s="59" customFormat="1" ht="31.5" x14ac:dyDescent="0.25">
      <c r="A474" s="57" t="s">
        <v>472</v>
      </c>
      <c r="B474" s="56" t="s">
        <v>365</v>
      </c>
      <c r="C474" s="56" t="s">
        <v>91</v>
      </c>
      <c r="D474" s="56" t="s">
        <v>63</v>
      </c>
      <c r="E474" s="56">
        <v>5201801</v>
      </c>
      <c r="F474" s="56"/>
      <c r="G474" s="56" t="s">
        <v>240</v>
      </c>
      <c r="H474" s="28">
        <f t="shared" ref="H474:M474" si="192">H475</f>
        <v>4526</v>
      </c>
      <c r="I474" s="28">
        <f t="shared" si="192"/>
        <v>0</v>
      </c>
      <c r="J474" s="28">
        <f t="shared" si="192"/>
        <v>4526</v>
      </c>
      <c r="K474" s="28">
        <f t="shared" si="192"/>
        <v>3624.4</v>
      </c>
      <c r="L474" s="28">
        <f t="shared" si="192"/>
        <v>0</v>
      </c>
      <c r="M474" s="28">
        <f t="shared" si="192"/>
        <v>3624.4</v>
      </c>
      <c r="N474" s="28">
        <f t="shared" si="185"/>
        <v>80.079540433053467</v>
      </c>
      <c r="O474" s="28"/>
      <c r="P474" s="28">
        <f t="shared" si="190"/>
        <v>80.079540433053467</v>
      </c>
    </row>
    <row r="475" spans="1:16" s="21" customFormat="1" ht="15.75" x14ac:dyDescent="0.25">
      <c r="A475" s="60" t="s">
        <v>403</v>
      </c>
      <c r="B475" s="61" t="s">
        <v>365</v>
      </c>
      <c r="C475" s="61" t="s">
        <v>91</v>
      </c>
      <c r="D475" s="61" t="s">
        <v>63</v>
      </c>
      <c r="E475" s="61">
        <v>5201801</v>
      </c>
      <c r="F475" s="61"/>
      <c r="G475" s="61">
        <v>610</v>
      </c>
      <c r="H475" s="62">
        <f>H476</f>
        <v>4526</v>
      </c>
      <c r="I475" s="62">
        <f t="shared" ref="I475:M475" si="193">I476</f>
        <v>0</v>
      </c>
      <c r="J475" s="62">
        <f t="shared" si="193"/>
        <v>4526</v>
      </c>
      <c r="K475" s="62">
        <f>K476</f>
        <v>3624.4</v>
      </c>
      <c r="L475" s="62">
        <f t="shared" si="193"/>
        <v>0</v>
      </c>
      <c r="M475" s="62">
        <f t="shared" si="193"/>
        <v>3624.4</v>
      </c>
      <c r="N475" s="62">
        <f t="shared" si="185"/>
        <v>80.079540433053467</v>
      </c>
      <c r="O475" s="62"/>
      <c r="P475" s="62">
        <f t="shared" si="190"/>
        <v>80.079540433053467</v>
      </c>
    </row>
    <row r="476" spans="1:16" s="21" customFormat="1" ht="15.75" x14ac:dyDescent="0.25">
      <c r="A476" s="60" t="s">
        <v>405</v>
      </c>
      <c r="B476" s="61" t="s">
        <v>365</v>
      </c>
      <c r="C476" s="61" t="s">
        <v>91</v>
      </c>
      <c r="D476" s="61" t="s">
        <v>63</v>
      </c>
      <c r="E476" s="61">
        <v>5201801</v>
      </c>
      <c r="F476" s="61"/>
      <c r="G476" s="61">
        <v>612</v>
      </c>
      <c r="H476" s="62">
        <f>SUM(I476:J476)</f>
        <v>4526</v>
      </c>
      <c r="I476" s="62"/>
      <c r="J476" s="62">
        <v>4526</v>
      </c>
      <c r="K476" s="62">
        <f>SUM(L476:M476)</f>
        <v>3624.4</v>
      </c>
      <c r="L476" s="62"/>
      <c r="M476" s="62">
        <v>3624.4</v>
      </c>
      <c r="N476" s="62">
        <f t="shared" si="185"/>
        <v>80.079540433053467</v>
      </c>
      <c r="O476" s="62"/>
      <c r="P476" s="62">
        <f t="shared" si="190"/>
        <v>80.079540433053467</v>
      </c>
    </row>
    <row r="477" spans="1:16" s="59" customFormat="1" ht="31.5" x14ac:dyDescent="0.25">
      <c r="A477" s="57" t="s">
        <v>473</v>
      </c>
      <c r="B477" s="56" t="s">
        <v>365</v>
      </c>
      <c r="C477" s="56" t="s">
        <v>91</v>
      </c>
      <c r="D477" s="56" t="s">
        <v>63</v>
      </c>
      <c r="E477" s="56">
        <v>5201802</v>
      </c>
      <c r="F477" s="56"/>
      <c r="G477" s="56" t="s">
        <v>240</v>
      </c>
      <c r="H477" s="28">
        <f>H478</f>
        <v>996.4</v>
      </c>
      <c r="I477" s="28"/>
      <c r="J477" s="28">
        <f>J478</f>
        <v>996.4</v>
      </c>
      <c r="K477" s="28">
        <f>K478</f>
        <v>0</v>
      </c>
      <c r="L477" s="28"/>
      <c r="M477" s="28">
        <f>M478</f>
        <v>0</v>
      </c>
      <c r="N477" s="28">
        <f t="shared" si="185"/>
        <v>0</v>
      </c>
      <c r="O477" s="28"/>
      <c r="P477" s="28">
        <f t="shared" si="190"/>
        <v>0</v>
      </c>
    </row>
    <row r="478" spans="1:16" s="21" customFormat="1" ht="15.75" x14ac:dyDescent="0.25">
      <c r="A478" s="60" t="s">
        <v>403</v>
      </c>
      <c r="B478" s="61" t="s">
        <v>365</v>
      </c>
      <c r="C478" s="61" t="s">
        <v>91</v>
      </c>
      <c r="D478" s="61" t="s">
        <v>63</v>
      </c>
      <c r="E478" s="61">
        <v>5201802</v>
      </c>
      <c r="F478" s="61"/>
      <c r="G478" s="61">
        <v>610</v>
      </c>
      <c r="H478" s="62">
        <f>H479</f>
        <v>996.4</v>
      </c>
      <c r="I478" s="62"/>
      <c r="J478" s="62">
        <f>J479</f>
        <v>996.4</v>
      </c>
      <c r="K478" s="62">
        <f>K479</f>
        <v>0</v>
      </c>
      <c r="L478" s="62"/>
      <c r="M478" s="62">
        <f>M479</f>
        <v>0</v>
      </c>
      <c r="N478" s="62">
        <f t="shared" si="185"/>
        <v>0</v>
      </c>
      <c r="O478" s="62"/>
      <c r="P478" s="62">
        <f t="shared" si="190"/>
        <v>0</v>
      </c>
    </row>
    <row r="479" spans="1:16" s="21" customFormat="1" ht="15.75" x14ac:dyDescent="0.25">
      <c r="A479" s="60" t="s">
        <v>405</v>
      </c>
      <c r="B479" s="61" t="s">
        <v>365</v>
      </c>
      <c r="C479" s="61" t="s">
        <v>91</v>
      </c>
      <c r="D479" s="61" t="s">
        <v>63</v>
      </c>
      <c r="E479" s="61">
        <v>5201802</v>
      </c>
      <c r="F479" s="61"/>
      <c r="G479" s="61">
        <v>612</v>
      </c>
      <c r="H479" s="62">
        <f>SUM(I479:J479)</f>
        <v>996.4</v>
      </c>
      <c r="I479" s="62"/>
      <c r="J479" s="62">
        <v>996.4</v>
      </c>
      <c r="K479" s="62">
        <f>SUM(L479:M479)</f>
        <v>0</v>
      </c>
      <c r="L479" s="62"/>
      <c r="M479" s="62"/>
      <c r="N479" s="62">
        <f t="shared" si="185"/>
        <v>0</v>
      </c>
      <c r="O479" s="62"/>
      <c r="P479" s="62">
        <f t="shared" si="190"/>
        <v>0</v>
      </c>
    </row>
    <row r="480" spans="1:16" s="21" customFormat="1" ht="15.75" x14ac:dyDescent="0.25">
      <c r="A480" s="57" t="s">
        <v>188</v>
      </c>
      <c r="B480" s="56" t="s">
        <v>365</v>
      </c>
      <c r="C480" s="56" t="s">
        <v>91</v>
      </c>
      <c r="D480" s="56" t="s">
        <v>91</v>
      </c>
      <c r="E480" s="56" t="s">
        <v>240</v>
      </c>
      <c r="F480" s="56"/>
      <c r="G480" s="61"/>
      <c r="H480" s="28">
        <f>SUM(I480+J480)</f>
        <v>108132.40000000001</v>
      </c>
      <c r="I480" s="28">
        <f>I481+I488+I491</f>
        <v>8894.6</v>
      </c>
      <c r="J480" s="28">
        <f>J481+J488+J491</f>
        <v>99237.8</v>
      </c>
      <c r="K480" s="28">
        <f>SUM(L480+M480)</f>
        <v>45569</v>
      </c>
      <c r="L480" s="28">
        <f>L481+L488+L491</f>
        <v>0</v>
      </c>
      <c r="M480" s="28">
        <f>M481+M488+M491</f>
        <v>45569</v>
      </c>
      <c r="N480" s="28">
        <f t="shared" si="185"/>
        <v>42.141855725018587</v>
      </c>
      <c r="O480" s="28">
        <f t="shared" si="186"/>
        <v>0</v>
      </c>
      <c r="P480" s="28">
        <f t="shared" si="190"/>
        <v>45.91899457666333</v>
      </c>
    </row>
    <row r="481" spans="1:16" s="59" customFormat="1" ht="31.5" x14ac:dyDescent="0.25">
      <c r="A481" s="57" t="s">
        <v>341</v>
      </c>
      <c r="B481" s="56" t="s">
        <v>365</v>
      </c>
      <c r="C481" s="56" t="s">
        <v>91</v>
      </c>
      <c r="D481" s="56" t="s">
        <v>91</v>
      </c>
      <c r="E481" s="56" t="s">
        <v>342</v>
      </c>
      <c r="F481" s="56"/>
      <c r="G481" s="56"/>
      <c r="H481" s="28">
        <f t="shared" ref="H481:H487" si="194">SUM(I481+J481)</f>
        <v>3601</v>
      </c>
      <c r="I481" s="28"/>
      <c r="J481" s="28">
        <f>J482+J485</f>
        <v>3601</v>
      </c>
      <c r="K481" s="28">
        <f t="shared" ref="K481:K487" si="195">SUM(L481+M481)</f>
        <v>2598.7999999999997</v>
      </c>
      <c r="L481" s="28"/>
      <c r="M481" s="28">
        <f>M482+M485</f>
        <v>2598.7999999999997</v>
      </c>
      <c r="N481" s="28">
        <f t="shared" si="185"/>
        <v>72.168841988336567</v>
      </c>
      <c r="O481" s="28"/>
      <c r="P481" s="28">
        <f t="shared" si="190"/>
        <v>72.168841988336567</v>
      </c>
    </row>
    <row r="482" spans="1:16" s="21" customFormat="1" ht="15.75" x14ac:dyDescent="0.25">
      <c r="A482" s="60" t="s">
        <v>601</v>
      </c>
      <c r="B482" s="61" t="s">
        <v>365</v>
      </c>
      <c r="C482" s="61" t="s">
        <v>91</v>
      </c>
      <c r="D482" s="61" t="s">
        <v>91</v>
      </c>
      <c r="E482" s="61" t="s">
        <v>344</v>
      </c>
      <c r="F482" s="61"/>
      <c r="G482" s="61">
        <v>120</v>
      </c>
      <c r="H482" s="62">
        <f t="shared" si="194"/>
        <v>3212.1</v>
      </c>
      <c r="I482" s="62"/>
      <c r="J482" s="62">
        <f>SUM(J483:J484)</f>
        <v>3212.1</v>
      </c>
      <c r="K482" s="62">
        <f t="shared" si="195"/>
        <v>2413.2999999999997</v>
      </c>
      <c r="L482" s="62"/>
      <c r="M482" s="62">
        <f>SUM(M483:M484)</f>
        <v>2413.2999999999997</v>
      </c>
      <c r="N482" s="62">
        <f t="shared" si="185"/>
        <v>75.131533887487933</v>
      </c>
      <c r="O482" s="62"/>
      <c r="P482" s="62">
        <f t="shared" si="190"/>
        <v>75.131533887487933</v>
      </c>
    </row>
    <row r="483" spans="1:16" s="21" customFormat="1" ht="15.75" x14ac:dyDescent="0.25">
      <c r="A483" s="60" t="s">
        <v>347</v>
      </c>
      <c r="B483" s="61" t="s">
        <v>365</v>
      </c>
      <c r="C483" s="61" t="s">
        <v>91</v>
      </c>
      <c r="D483" s="61" t="s">
        <v>91</v>
      </c>
      <c r="E483" s="61" t="s">
        <v>344</v>
      </c>
      <c r="F483" s="61"/>
      <c r="G483" s="61">
        <v>121</v>
      </c>
      <c r="H483" s="62">
        <f t="shared" si="194"/>
        <v>2974.6</v>
      </c>
      <c r="I483" s="62"/>
      <c r="J483" s="62">
        <v>2974.6</v>
      </c>
      <c r="K483" s="62">
        <f t="shared" si="195"/>
        <v>2406.6</v>
      </c>
      <c r="L483" s="62"/>
      <c r="M483" s="62">
        <v>2406.6</v>
      </c>
      <c r="N483" s="62">
        <f t="shared" si="185"/>
        <v>80.904995629664498</v>
      </c>
      <c r="O483" s="62"/>
      <c r="P483" s="62">
        <f t="shared" si="190"/>
        <v>80.904995629664498</v>
      </c>
    </row>
    <row r="484" spans="1:16" s="21" customFormat="1" ht="15.75" x14ac:dyDescent="0.25">
      <c r="A484" s="60" t="s">
        <v>348</v>
      </c>
      <c r="B484" s="61" t="s">
        <v>365</v>
      </c>
      <c r="C484" s="61" t="s">
        <v>91</v>
      </c>
      <c r="D484" s="61" t="s">
        <v>91</v>
      </c>
      <c r="E484" s="61" t="s">
        <v>344</v>
      </c>
      <c r="F484" s="61"/>
      <c r="G484" s="61">
        <v>122</v>
      </c>
      <c r="H484" s="62">
        <f t="shared" si="194"/>
        <v>237.5</v>
      </c>
      <c r="I484" s="62"/>
      <c r="J484" s="62">
        <v>237.5</v>
      </c>
      <c r="K484" s="62">
        <f t="shared" si="195"/>
        <v>6.7</v>
      </c>
      <c r="L484" s="62"/>
      <c r="M484" s="62">
        <v>6.7</v>
      </c>
      <c r="N484" s="62">
        <f t="shared" si="185"/>
        <v>2.8210526315789473</v>
      </c>
      <c r="O484" s="62"/>
      <c r="P484" s="62">
        <f t="shared" si="190"/>
        <v>2.8210526315789473</v>
      </c>
    </row>
    <row r="485" spans="1:16" s="21" customFormat="1" ht="15.75" x14ac:dyDescent="0.25">
      <c r="A485" s="60" t="s">
        <v>389</v>
      </c>
      <c r="B485" s="61" t="s">
        <v>365</v>
      </c>
      <c r="C485" s="61" t="s">
        <v>91</v>
      </c>
      <c r="D485" s="61" t="s">
        <v>91</v>
      </c>
      <c r="E485" s="61" t="s">
        <v>344</v>
      </c>
      <c r="F485" s="61"/>
      <c r="G485" s="61">
        <v>240</v>
      </c>
      <c r="H485" s="62">
        <f t="shared" si="194"/>
        <v>388.9</v>
      </c>
      <c r="I485" s="62"/>
      <c r="J485" s="62">
        <f>SUM(J487+J486)</f>
        <v>388.9</v>
      </c>
      <c r="K485" s="62">
        <f t="shared" si="195"/>
        <v>185.5</v>
      </c>
      <c r="L485" s="62"/>
      <c r="M485" s="62">
        <f>SUM(M487+M486)</f>
        <v>185.5</v>
      </c>
      <c r="N485" s="62">
        <f t="shared" si="185"/>
        <v>47.698637181794808</v>
      </c>
      <c r="O485" s="62"/>
      <c r="P485" s="62">
        <f t="shared" si="190"/>
        <v>47.698637181794808</v>
      </c>
    </row>
    <row r="486" spans="1:16" s="21" customFormat="1" ht="15.75" x14ac:dyDescent="0.25">
      <c r="A486" s="60" t="s">
        <v>363</v>
      </c>
      <c r="B486" s="61" t="s">
        <v>365</v>
      </c>
      <c r="C486" s="61" t="s">
        <v>91</v>
      </c>
      <c r="D486" s="61" t="s">
        <v>91</v>
      </c>
      <c r="E486" s="61" t="s">
        <v>344</v>
      </c>
      <c r="F486" s="61"/>
      <c r="G486" s="61" t="s">
        <v>649</v>
      </c>
      <c r="H486" s="62">
        <f t="shared" si="194"/>
        <v>193.5</v>
      </c>
      <c r="I486" s="62"/>
      <c r="J486" s="62">
        <v>193.5</v>
      </c>
      <c r="K486" s="62">
        <f t="shared" si="195"/>
        <v>82.5</v>
      </c>
      <c r="L486" s="62"/>
      <c r="M486" s="62">
        <v>82.5</v>
      </c>
      <c r="N486" s="62">
        <f t="shared" si="185"/>
        <v>42.63565891472868</v>
      </c>
      <c r="O486" s="62"/>
      <c r="P486" s="62">
        <f t="shared" si="190"/>
        <v>42.63565891472868</v>
      </c>
    </row>
    <row r="487" spans="1:16" s="21" customFormat="1" ht="15.75" x14ac:dyDescent="0.25">
      <c r="A487" s="60" t="s">
        <v>390</v>
      </c>
      <c r="B487" s="61" t="s">
        <v>365</v>
      </c>
      <c r="C487" s="61" t="s">
        <v>91</v>
      </c>
      <c r="D487" s="61" t="s">
        <v>91</v>
      </c>
      <c r="E487" s="61" t="s">
        <v>344</v>
      </c>
      <c r="F487" s="61"/>
      <c r="G487" s="61">
        <v>244</v>
      </c>
      <c r="H487" s="62">
        <f t="shared" si="194"/>
        <v>195.4</v>
      </c>
      <c r="I487" s="62"/>
      <c r="J487" s="62">
        <v>195.4</v>
      </c>
      <c r="K487" s="62">
        <f t="shared" si="195"/>
        <v>103</v>
      </c>
      <c r="L487" s="62"/>
      <c r="M487" s="62">
        <v>103</v>
      </c>
      <c r="N487" s="62">
        <f t="shared" si="185"/>
        <v>52.712384851586485</v>
      </c>
      <c r="O487" s="62"/>
      <c r="P487" s="62">
        <f t="shared" si="190"/>
        <v>52.712384851586485</v>
      </c>
    </row>
    <row r="488" spans="1:16" s="59" customFormat="1" ht="15.75" x14ac:dyDescent="0.25">
      <c r="A488" s="69" t="s">
        <v>474</v>
      </c>
      <c r="B488" s="70">
        <v>40</v>
      </c>
      <c r="C488" s="71">
        <v>9</v>
      </c>
      <c r="D488" s="71">
        <v>9</v>
      </c>
      <c r="E488" s="72">
        <v>5225804</v>
      </c>
      <c r="F488" s="72"/>
      <c r="G488" s="70" t="s">
        <v>240</v>
      </c>
      <c r="H488" s="28">
        <f>H489</f>
        <v>95636.800000000003</v>
      </c>
      <c r="I488" s="28">
        <f t="shared" ref="I488:M489" si="196">I489</f>
        <v>0</v>
      </c>
      <c r="J488" s="28">
        <f t="shared" si="196"/>
        <v>95636.800000000003</v>
      </c>
      <c r="K488" s="28">
        <f>K489</f>
        <v>42970.2</v>
      </c>
      <c r="L488" s="28">
        <f t="shared" si="196"/>
        <v>0</v>
      </c>
      <c r="M488" s="28">
        <f t="shared" si="196"/>
        <v>42970.2</v>
      </c>
      <c r="N488" s="28">
        <f t="shared" si="185"/>
        <v>44.930612483897413</v>
      </c>
      <c r="O488" s="28"/>
      <c r="P488" s="28">
        <f t="shared" si="190"/>
        <v>44.930612483897413</v>
      </c>
    </row>
    <row r="489" spans="1:16" s="21" customFormat="1" ht="15.75" x14ac:dyDescent="0.25">
      <c r="A489" s="60" t="s">
        <v>412</v>
      </c>
      <c r="B489" s="74">
        <v>40</v>
      </c>
      <c r="C489" s="75">
        <v>9</v>
      </c>
      <c r="D489" s="75">
        <v>9</v>
      </c>
      <c r="E489" s="76">
        <v>5225804</v>
      </c>
      <c r="F489" s="76"/>
      <c r="G489" s="74">
        <v>400</v>
      </c>
      <c r="H489" s="62">
        <f>H490</f>
        <v>95636.800000000003</v>
      </c>
      <c r="I489" s="62">
        <f t="shared" si="196"/>
        <v>0</v>
      </c>
      <c r="J489" s="62">
        <f t="shared" si="196"/>
        <v>95636.800000000003</v>
      </c>
      <c r="K489" s="62">
        <f>K490</f>
        <v>42970.2</v>
      </c>
      <c r="L489" s="62">
        <f t="shared" si="196"/>
        <v>0</v>
      </c>
      <c r="M489" s="62">
        <f t="shared" si="196"/>
        <v>42970.2</v>
      </c>
      <c r="N489" s="62">
        <f t="shared" si="185"/>
        <v>44.930612483897413</v>
      </c>
      <c r="O489" s="62"/>
      <c r="P489" s="62">
        <f t="shared" si="190"/>
        <v>44.930612483897413</v>
      </c>
    </row>
    <row r="490" spans="1:16" s="21" customFormat="1" ht="31.5" x14ac:dyDescent="0.25">
      <c r="A490" s="60" t="s">
        <v>414</v>
      </c>
      <c r="B490" s="74">
        <v>40</v>
      </c>
      <c r="C490" s="75">
        <v>9</v>
      </c>
      <c r="D490" s="75">
        <v>9</v>
      </c>
      <c r="E490" s="76">
        <v>5225804</v>
      </c>
      <c r="F490" s="76"/>
      <c r="G490" s="74">
        <v>411</v>
      </c>
      <c r="H490" s="62">
        <f>SUM(I490:J490)</f>
        <v>95636.800000000003</v>
      </c>
      <c r="I490" s="62"/>
      <c r="J490" s="62">
        <v>95636.800000000003</v>
      </c>
      <c r="K490" s="62">
        <f>SUM(L490:M490)</f>
        <v>42970.2</v>
      </c>
      <c r="L490" s="62"/>
      <c r="M490" s="62">
        <v>42970.2</v>
      </c>
      <c r="N490" s="62">
        <f t="shared" si="185"/>
        <v>44.930612483897413</v>
      </c>
      <c r="O490" s="62"/>
      <c r="P490" s="62">
        <f t="shared" si="190"/>
        <v>44.930612483897413</v>
      </c>
    </row>
    <row r="491" spans="1:16" s="59" customFormat="1" ht="31.5" x14ac:dyDescent="0.25">
      <c r="A491" s="51" t="s">
        <v>853</v>
      </c>
      <c r="B491" s="67" t="s">
        <v>365</v>
      </c>
      <c r="C491" s="67" t="s">
        <v>91</v>
      </c>
      <c r="D491" s="67" t="s">
        <v>91</v>
      </c>
      <c r="E491" s="56" t="s">
        <v>679</v>
      </c>
      <c r="F491" s="56"/>
      <c r="G491" s="56"/>
      <c r="H491" s="28">
        <f t="shared" ref="H491:M491" si="197">H492</f>
        <v>8894.6</v>
      </c>
      <c r="I491" s="28">
        <f t="shared" si="197"/>
        <v>8894.6</v>
      </c>
      <c r="J491" s="28">
        <f t="shared" si="197"/>
        <v>0</v>
      </c>
      <c r="K491" s="28">
        <f t="shared" si="197"/>
        <v>0</v>
      </c>
      <c r="L491" s="28">
        <f t="shared" si="197"/>
        <v>0</v>
      </c>
      <c r="M491" s="28">
        <f t="shared" si="197"/>
        <v>0</v>
      </c>
      <c r="N491" s="28">
        <f t="shared" si="185"/>
        <v>0</v>
      </c>
      <c r="O491" s="28">
        <f t="shared" si="186"/>
        <v>0</v>
      </c>
      <c r="P491" s="28"/>
    </row>
    <row r="492" spans="1:16" s="21" customFormat="1" ht="15.75" x14ac:dyDescent="0.25">
      <c r="A492" s="60" t="s">
        <v>412</v>
      </c>
      <c r="B492" s="68" t="s">
        <v>365</v>
      </c>
      <c r="C492" s="68" t="s">
        <v>91</v>
      </c>
      <c r="D492" s="68" t="s">
        <v>91</v>
      </c>
      <c r="E492" s="61" t="s">
        <v>679</v>
      </c>
      <c r="F492" s="61"/>
      <c r="G492" s="61" t="s">
        <v>413</v>
      </c>
      <c r="H492" s="62">
        <f t="shared" ref="H492:M492" si="198">H493</f>
        <v>8894.6</v>
      </c>
      <c r="I492" s="62">
        <f t="shared" si="198"/>
        <v>8894.6</v>
      </c>
      <c r="J492" s="62">
        <f t="shared" si="198"/>
        <v>0</v>
      </c>
      <c r="K492" s="62">
        <f t="shared" si="198"/>
        <v>0</v>
      </c>
      <c r="L492" s="62">
        <f t="shared" si="198"/>
        <v>0</v>
      </c>
      <c r="M492" s="62">
        <f t="shared" si="198"/>
        <v>0</v>
      </c>
      <c r="N492" s="62">
        <f t="shared" si="185"/>
        <v>0</v>
      </c>
      <c r="O492" s="62">
        <f t="shared" si="186"/>
        <v>0</v>
      </c>
      <c r="P492" s="62"/>
    </row>
    <row r="493" spans="1:16" s="21" customFormat="1" ht="31.5" x14ac:dyDescent="0.25">
      <c r="A493" s="60" t="s">
        <v>414</v>
      </c>
      <c r="B493" s="68" t="s">
        <v>365</v>
      </c>
      <c r="C493" s="68" t="s">
        <v>91</v>
      </c>
      <c r="D493" s="68" t="s">
        <v>91</v>
      </c>
      <c r="E493" s="61" t="s">
        <v>679</v>
      </c>
      <c r="F493" s="61"/>
      <c r="G493" s="61" t="s">
        <v>415</v>
      </c>
      <c r="H493" s="62">
        <f>SUM(I493:J493)</f>
        <v>8894.6</v>
      </c>
      <c r="I493" s="62">
        <v>8894.6</v>
      </c>
      <c r="J493" s="62"/>
      <c r="K493" s="62">
        <f>SUM(L493:M493)</f>
        <v>0</v>
      </c>
      <c r="L493" s="62"/>
      <c r="M493" s="62"/>
      <c r="N493" s="62">
        <f t="shared" si="185"/>
        <v>0</v>
      </c>
      <c r="O493" s="62">
        <f t="shared" si="186"/>
        <v>0</v>
      </c>
      <c r="P493" s="62"/>
    </row>
    <row r="494" spans="1:16" s="59" customFormat="1" ht="15.75" x14ac:dyDescent="0.25">
      <c r="A494" s="57" t="s">
        <v>255</v>
      </c>
      <c r="B494" s="56" t="s">
        <v>365</v>
      </c>
      <c r="C494" s="56">
        <v>10</v>
      </c>
      <c r="D494" s="56" t="s">
        <v>240</v>
      </c>
      <c r="E494" s="56" t="s">
        <v>240</v>
      </c>
      <c r="F494" s="56"/>
      <c r="G494" s="56" t="s">
        <v>240</v>
      </c>
      <c r="H494" s="28">
        <f t="shared" ref="H494:H524" si="199">SUM(I494+J494)</f>
        <v>127157.80000000002</v>
      </c>
      <c r="I494" s="28">
        <f>SUM(I495+I498)</f>
        <v>6377.6</v>
      </c>
      <c r="J494" s="28">
        <f>SUM(J498+J508+J520)</f>
        <v>120780.20000000001</v>
      </c>
      <c r="K494" s="28">
        <f t="shared" ref="K494:K514" si="200">SUM(L494+M494)</f>
        <v>86196.400000000009</v>
      </c>
      <c r="L494" s="28">
        <f>SUM(L495+L498)</f>
        <v>4632.7</v>
      </c>
      <c r="M494" s="28">
        <f>SUM(M498+M508+M520)</f>
        <v>81563.700000000012</v>
      </c>
      <c r="N494" s="28">
        <f t="shared" si="185"/>
        <v>67.786954477035607</v>
      </c>
      <c r="O494" s="28">
        <f t="shared" si="186"/>
        <v>72.640178123432008</v>
      </c>
      <c r="P494" s="28">
        <f t="shared" si="190"/>
        <v>67.530687977002856</v>
      </c>
    </row>
    <row r="495" spans="1:16" s="59" customFormat="1" ht="15.75" x14ac:dyDescent="0.25">
      <c r="A495" s="57" t="s">
        <v>475</v>
      </c>
      <c r="B495" s="56" t="s">
        <v>365</v>
      </c>
      <c r="C495" s="56">
        <v>10</v>
      </c>
      <c r="D495" s="56" t="s">
        <v>57</v>
      </c>
      <c r="E495" s="56"/>
      <c r="F495" s="56"/>
      <c r="G495" s="56"/>
      <c r="H495" s="28">
        <f t="shared" si="199"/>
        <v>5718.6</v>
      </c>
      <c r="I495" s="28">
        <f>I496</f>
        <v>5718.6</v>
      </c>
      <c r="J495" s="28"/>
      <c r="K495" s="28">
        <f t="shared" si="200"/>
        <v>3973.7</v>
      </c>
      <c r="L495" s="28">
        <f>L496</f>
        <v>3973.7</v>
      </c>
      <c r="M495" s="28"/>
      <c r="N495" s="28">
        <f t="shared" si="185"/>
        <v>69.487287098240827</v>
      </c>
      <c r="O495" s="28">
        <f t="shared" si="186"/>
        <v>69.487287098240827</v>
      </c>
      <c r="P495" s="28"/>
    </row>
    <row r="496" spans="1:16" s="21" customFormat="1" ht="15.75" x14ac:dyDescent="0.25">
      <c r="A496" s="60" t="s">
        <v>476</v>
      </c>
      <c r="B496" s="61" t="s">
        <v>365</v>
      </c>
      <c r="C496" s="61">
        <v>10</v>
      </c>
      <c r="D496" s="61" t="s">
        <v>57</v>
      </c>
      <c r="E496" s="61">
        <v>4910100</v>
      </c>
      <c r="F496" s="61"/>
      <c r="G496" s="61" t="s">
        <v>646</v>
      </c>
      <c r="H496" s="62">
        <f t="shared" si="199"/>
        <v>5718.6</v>
      </c>
      <c r="I496" s="62">
        <f>I497</f>
        <v>5718.6</v>
      </c>
      <c r="J496" s="62"/>
      <c r="K496" s="62">
        <f t="shared" si="200"/>
        <v>3973.7</v>
      </c>
      <c r="L496" s="62">
        <f>L497</f>
        <v>3973.7</v>
      </c>
      <c r="M496" s="62"/>
      <c r="N496" s="62">
        <f t="shared" si="185"/>
        <v>69.487287098240827</v>
      </c>
      <c r="O496" s="62">
        <f t="shared" si="186"/>
        <v>69.487287098240827</v>
      </c>
      <c r="P496" s="62"/>
    </row>
    <row r="497" spans="1:16" s="21" customFormat="1" ht="15.75" x14ac:dyDescent="0.25">
      <c r="A497" s="60" t="s">
        <v>709</v>
      </c>
      <c r="B497" s="61" t="s">
        <v>365</v>
      </c>
      <c r="C497" s="61">
        <v>10</v>
      </c>
      <c r="D497" s="61" t="s">
        <v>57</v>
      </c>
      <c r="E497" s="61">
        <v>4910100</v>
      </c>
      <c r="F497" s="61"/>
      <c r="G497" s="61">
        <v>321</v>
      </c>
      <c r="H497" s="62">
        <f t="shared" si="199"/>
        <v>5718.6</v>
      </c>
      <c r="I497" s="62">
        <v>5718.6</v>
      </c>
      <c r="J497" s="62"/>
      <c r="K497" s="62">
        <f t="shared" si="200"/>
        <v>3973.7</v>
      </c>
      <c r="L497" s="62">
        <v>3973.7</v>
      </c>
      <c r="M497" s="62"/>
      <c r="N497" s="62">
        <f t="shared" si="185"/>
        <v>69.487287098240827</v>
      </c>
      <c r="O497" s="62">
        <f t="shared" si="186"/>
        <v>69.487287098240827</v>
      </c>
      <c r="P497" s="62"/>
    </row>
    <row r="498" spans="1:16" s="59" customFormat="1" ht="15.75" x14ac:dyDescent="0.25">
      <c r="A498" s="57" t="s">
        <v>190</v>
      </c>
      <c r="B498" s="56" t="s">
        <v>365</v>
      </c>
      <c r="C498" s="56">
        <v>10</v>
      </c>
      <c r="D498" s="56" t="s">
        <v>61</v>
      </c>
      <c r="E498" s="56" t="s">
        <v>240</v>
      </c>
      <c r="F498" s="56"/>
      <c r="G498" s="56" t="s">
        <v>240</v>
      </c>
      <c r="H498" s="28">
        <f t="shared" si="199"/>
        <v>31958.3</v>
      </c>
      <c r="I498" s="28">
        <f>I499+I502+I505</f>
        <v>659</v>
      </c>
      <c r="J498" s="28">
        <f>J499+J502+J505</f>
        <v>31299.3</v>
      </c>
      <c r="K498" s="28">
        <f t="shared" si="200"/>
        <v>15492.6</v>
      </c>
      <c r="L498" s="28">
        <f>L499+L502+L505</f>
        <v>659</v>
      </c>
      <c r="M498" s="28">
        <f>M499+M502+M505</f>
        <v>14833.6</v>
      </c>
      <c r="N498" s="28">
        <f t="shared" si="185"/>
        <v>48.477547303830306</v>
      </c>
      <c r="O498" s="28">
        <f t="shared" si="186"/>
        <v>100</v>
      </c>
      <c r="P498" s="28">
        <f t="shared" si="190"/>
        <v>47.392753192563411</v>
      </c>
    </row>
    <row r="499" spans="1:16" s="59" customFormat="1" ht="31.5" x14ac:dyDescent="0.25">
      <c r="A499" s="57" t="s">
        <v>479</v>
      </c>
      <c r="B499" s="56" t="s">
        <v>365</v>
      </c>
      <c r="C499" s="56">
        <v>10</v>
      </c>
      <c r="D499" s="56" t="s">
        <v>61</v>
      </c>
      <c r="E499" s="56">
        <v>5055409</v>
      </c>
      <c r="F499" s="56"/>
      <c r="G499" s="56" t="s">
        <v>240</v>
      </c>
      <c r="H499" s="28">
        <f t="shared" si="199"/>
        <v>18634.3</v>
      </c>
      <c r="I499" s="28"/>
      <c r="J499" s="28">
        <f>J500</f>
        <v>18634.3</v>
      </c>
      <c r="K499" s="28">
        <f t="shared" si="200"/>
        <v>5733.6</v>
      </c>
      <c r="L499" s="28"/>
      <c r="M499" s="28">
        <f>M500</f>
        <v>5733.6</v>
      </c>
      <c r="N499" s="28">
        <f t="shared" si="185"/>
        <v>30.769065647757095</v>
      </c>
      <c r="O499" s="28"/>
      <c r="P499" s="28">
        <f t="shared" si="190"/>
        <v>30.769065647757095</v>
      </c>
    </row>
    <row r="500" spans="1:16" s="21" customFormat="1" ht="15.75" x14ac:dyDescent="0.25">
      <c r="A500" s="60" t="s">
        <v>480</v>
      </c>
      <c r="B500" s="61" t="s">
        <v>365</v>
      </c>
      <c r="C500" s="61">
        <v>10</v>
      </c>
      <c r="D500" s="61" t="s">
        <v>61</v>
      </c>
      <c r="E500" s="61">
        <v>5055409</v>
      </c>
      <c r="F500" s="61"/>
      <c r="G500" s="61">
        <v>610</v>
      </c>
      <c r="H500" s="62">
        <f t="shared" si="199"/>
        <v>18634.3</v>
      </c>
      <c r="I500" s="62"/>
      <c r="J500" s="62">
        <v>18634.3</v>
      </c>
      <c r="K500" s="62">
        <f t="shared" si="200"/>
        <v>5733.6</v>
      </c>
      <c r="L500" s="62"/>
      <c r="M500" s="62">
        <f>M501</f>
        <v>5733.6</v>
      </c>
      <c r="N500" s="62">
        <f t="shared" si="185"/>
        <v>30.769065647757095</v>
      </c>
      <c r="O500" s="62"/>
      <c r="P500" s="62">
        <f t="shared" si="190"/>
        <v>30.769065647757095</v>
      </c>
    </row>
    <row r="501" spans="1:16" s="21" customFormat="1" ht="15.75" x14ac:dyDescent="0.25">
      <c r="A501" s="60" t="s">
        <v>405</v>
      </c>
      <c r="B501" s="61" t="s">
        <v>365</v>
      </c>
      <c r="C501" s="61">
        <v>10</v>
      </c>
      <c r="D501" s="61" t="s">
        <v>61</v>
      </c>
      <c r="E501" s="61">
        <v>5055409</v>
      </c>
      <c r="F501" s="61"/>
      <c r="G501" s="61">
        <v>612</v>
      </c>
      <c r="H501" s="62">
        <f t="shared" si="199"/>
        <v>18634.3</v>
      </c>
      <c r="I501" s="62"/>
      <c r="J501" s="62">
        <v>18634.3</v>
      </c>
      <c r="K501" s="62">
        <f t="shared" si="200"/>
        <v>5733.6</v>
      </c>
      <c r="L501" s="62"/>
      <c r="M501" s="62">
        <v>5733.6</v>
      </c>
      <c r="N501" s="62">
        <f t="shared" si="185"/>
        <v>30.769065647757095</v>
      </c>
      <c r="O501" s="62"/>
      <c r="P501" s="62">
        <f t="shared" si="190"/>
        <v>30.769065647757095</v>
      </c>
    </row>
    <row r="502" spans="1:16" s="59" customFormat="1" ht="15.75" x14ac:dyDescent="0.25">
      <c r="A502" s="57" t="s">
        <v>478</v>
      </c>
      <c r="B502" s="56" t="s">
        <v>365</v>
      </c>
      <c r="C502" s="56">
        <v>10</v>
      </c>
      <c r="D502" s="56" t="s">
        <v>61</v>
      </c>
      <c r="E502" s="56">
        <v>5058005</v>
      </c>
      <c r="F502" s="56"/>
      <c r="G502" s="56" t="s">
        <v>240</v>
      </c>
      <c r="H502" s="28">
        <f t="shared" ref="H502:H504" si="201">SUM(I502+J502)</f>
        <v>12665</v>
      </c>
      <c r="I502" s="28"/>
      <c r="J502" s="28">
        <f>J503</f>
        <v>12665</v>
      </c>
      <c r="K502" s="28">
        <f t="shared" si="200"/>
        <v>9100</v>
      </c>
      <c r="L502" s="28"/>
      <c r="M502" s="28">
        <f>M503</f>
        <v>9100</v>
      </c>
      <c r="N502" s="28">
        <f t="shared" si="185"/>
        <v>71.8515594157126</v>
      </c>
      <c r="O502" s="28"/>
      <c r="P502" s="28">
        <f t="shared" si="190"/>
        <v>71.8515594157126</v>
      </c>
    </row>
    <row r="503" spans="1:16" s="21" customFormat="1" ht="15.75" x14ac:dyDescent="0.25">
      <c r="A503" s="60" t="s">
        <v>452</v>
      </c>
      <c r="B503" s="61" t="s">
        <v>365</v>
      </c>
      <c r="C503" s="61">
        <v>10</v>
      </c>
      <c r="D503" s="61" t="s">
        <v>61</v>
      </c>
      <c r="E503" s="61">
        <v>5058005</v>
      </c>
      <c r="F503" s="61"/>
      <c r="G503" s="61">
        <v>620</v>
      </c>
      <c r="H503" s="62">
        <f t="shared" si="201"/>
        <v>12665</v>
      </c>
      <c r="I503" s="62"/>
      <c r="J503" s="62">
        <f>SUM(J504)</f>
        <v>12665</v>
      </c>
      <c r="K503" s="62">
        <f t="shared" si="200"/>
        <v>9100</v>
      </c>
      <c r="L503" s="62"/>
      <c r="M503" s="62">
        <f>SUM(M504)</f>
        <v>9100</v>
      </c>
      <c r="N503" s="62">
        <f t="shared" si="185"/>
        <v>71.8515594157126</v>
      </c>
      <c r="O503" s="62"/>
      <c r="P503" s="62">
        <f t="shared" si="190"/>
        <v>71.8515594157126</v>
      </c>
    </row>
    <row r="504" spans="1:16" s="21" customFormat="1" ht="15.75" x14ac:dyDescent="0.25">
      <c r="A504" s="60" t="s">
        <v>456</v>
      </c>
      <c r="B504" s="61" t="s">
        <v>365</v>
      </c>
      <c r="C504" s="61">
        <v>10</v>
      </c>
      <c r="D504" s="61" t="s">
        <v>61</v>
      </c>
      <c r="E504" s="61">
        <v>5058005</v>
      </c>
      <c r="F504" s="61"/>
      <c r="G504" s="61">
        <v>622</v>
      </c>
      <c r="H504" s="62">
        <f t="shared" si="201"/>
        <v>12665</v>
      </c>
      <c r="I504" s="62"/>
      <c r="J504" s="62">
        <v>12665</v>
      </c>
      <c r="K504" s="62">
        <f t="shared" si="200"/>
        <v>9100</v>
      </c>
      <c r="L504" s="62"/>
      <c r="M504" s="62">
        <v>9100</v>
      </c>
      <c r="N504" s="62">
        <f t="shared" si="185"/>
        <v>71.8515594157126</v>
      </c>
      <c r="O504" s="62"/>
      <c r="P504" s="62">
        <f t="shared" si="190"/>
        <v>71.8515594157126</v>
      </c>
    </row>
    <row r="505" spans="1:16" s="59" customFormat="1" ht="15.75" x14ac:dyDescent="0.25">
      <c r="A505" s="57" t="s">
        <v>648</v>
      </c>
      <c r="B505" s="56" t="s">
        <v>365</v>
      </c>
      <c r="C505" s="56">
        <v>10</v>
      </c>
      <c r="D505" s="56" t="s">
        <v>61</v>
      </c>
      <c r="E505" s="56">
        <v>5140100</v>
      </c>
      <c r="F505" s="56"/>
      <c r="G505" s="56"/>
      <c r="H505" s="28">
        <f t="shared" ref="H505:H507" si="202">SUM(I505+J505)</f>
        <v>659</v>
      </c>
      <c r="I505" s="28">
        <f>I506</f>
        <v>659</v>
      </c>
      <c r="J505" s="28"/>
      <c r="K505" s="28">
        <f t="shared" si="200"/>
        <v>659</v>
      </c>
      <c r="L505" s="28">
        <f>L506</f>
        <v>659</v>
      </c>
      <c r="M505" s="28"/>
      <c r="N505" s="28">
        <f t="shared" si="185"/>
        <v>100</v>
      </c>
      <c r="O505" s="28">
        <f t="shared" si="186"/>
        <v>100</v>
      </c>
      <c r="P505" s="28"/>
    </row>
    <row r="506" spans="1:16" s="21" customFormat="1" ht="15.75" x14ac:dyDescent="0.25">
      <c r="A506" s="60" t="s">
        <v>476</v>
      </c>
      <c r="B506" s="61" t="s">
        <v>365</v>
      </c>
      <c r="C506" s="61">
        <v>10</v>
      </c>
      <c r="D506" s="61" t="s">
        <v>61</v>
      </c>
      <c r="E506" s="61">
        <v>5140100</v>
      </c>
      <c r="F506" s="61"/>
      <c r="G506" s="61" t="s">
        <v>646</v>
      </c>
      <c r="H506" s="62">
        <f t="shared" si="202"/>
        <v>659</v>
      </c>
      <c r="I506" s="62">
        <f>SUM(I507)</f>
        <v>659</v>
      </c>
      <c r="J506" s="62"/>
      <c r="K506" s="62">
        <f t="shared" si="200"/>
        <v>659</v>
      </c>
      <c r="L506" s="62">
        <f>SUM(L507)</f>
        <v>659</v>
      </c>
      <c r="M506" s="62"/>
      <c r="N506" s="62">
        <f t="shared" si="185"/>
        <v>100</v>
      </c>
      <c r="O506" s="62">
        <f t="shared" si="186"/>
        <v>100</v>
      </c>
      <c r="P506" s="62"/>
    </row>
    <row r="507" spans="1:16" s="21" customFormat="1" ht="23.25" customHeight="1" x14ac:dyDescent="0.25">
      <c r="A507" s="60" t="s">
        <v>647</v>
      </c>
      <c r="B507" s="61" t="s">
        <v>365</v>
      </c>
      <c r="C507" s="61">
        <v>10</v>
      </c>
      <c r="D507" s="61" t="s">
        <v>61</v>
      </c>
      <c r="E507" s="61">
        <v>5140100</v>
      </c>
      <c r="F507" s="61"/>
      <c r="G507" s="61" t="s">
        <v>645</v>
      </c>
      <c r="H507" s="62">
        <f t="shared" si="202"/>
        <v>659</v>
      </c>
      <c r="I507" s="62">
        <v>659</v>
      </c>
      <c r="J507" s="62"/>
      <c r="K507" s="62">
        <f t="shared" si="200"/>
        <v>659</v>
      </c>
      <c r="L507" s="62">
        <v>659</v>
      </c>
      <c r="M507" s="62"/>
      <c r="N507" s="62">
        <f t="shared" si="185"/>
        <v>100</v>
      </c>
      <c r="O507" s="62">
        <f t="shared" si="186"/>
        <v>100</v>
      </c>
      <c r="P507" s="62"/>
    </row>
    <row r="508" spans="1:16" s="59" customFormat="1" ht="15.75" x14ac:dyDescent="0.25">
      <c r="A508" s="57" t="s">
        <v>258</v>
      </c>
      <c r="B508" s="56" t="s">
        <v>365</v>
      </c>
      <c r="C508" s="56">
        <v>10</v>
      </c>
      <c r="D508" s="56" t="s">
        <v>63</v>
      </c>
      <c r="E508" s="56" t="s">
        <v>240</v>
      </c>
      <c r="F508" s="56"/>
      <c r="G508" s="56" t="s">
        <v>240</v>
      </c>
      <c r="H508" s="28">
        <f t="shared" si="199"/>
        <v>75254.900000000009</v>
      </c>
      <c r="I508" s="28"/>
      <c r="J508" s="28">
        <f>J509+J512+J515</f>
        <v>75254.900000000009</v>
      </c>
      <c r="K508" s="28">
        <f t="shared" si="200"/>
        <v>56886</v>
      </c>
      <c r="L508" s="28"/>
      <c r="M508" s="28">
        <f>M509+M512+M515</f>
        <v>56886</v>
      </c>
      <c r="N508" s="28">
        <f t="shared" si="185"/>
        <v>75.591091078454681</v>
      </c>
      <c r="O508" s="28"/>
      <c r="P508" s="28">
        <f t="shared" si="190"/>
        <v>75.591091078454681</v>
      </c>
    </row>
    <row r="509" spans="1:16" s="59" customFormat="1" ht="31.5" x14ac:dyDescent="0.25">
      <c r="A509" s="57" t="s">
        <v>481</v>
      </c>
      <c r="B509" s="56" t="s">
        <v>365</v>
      </c>
      <c r="C509" s="56">
        <v>10</v>
      </c>
      <c r="D509" s="56" t="s">
        <v>63</v>
      </c>
      <c r="E509" s="56">
        <v>5050502</v>
      </c>
      <c r="F509" s="56"/>
      <c r="G509" s="56" t="s">
        <v>240</v>
      </c>
      <c r="H509" s="28">
        <f t="shared" si="199"/>
        <v>1318.9</v>
      </c>
      <c r="I509" s="28"/>
      <c r="J509" s="28">
        <f>J510</f>
        <v>1318.9</v>
      </c>
      <c r="K509" s="28">
        <f t="shared" si="200"/>
        <v>558.29999999999995</v>
      </c>
      <c r="L509" s="28"/>
      <c r="M509" s="28">
        <f>M510</f>
        <v>558.29999999999995</v>
      </c>
      <c r="N509" s="28">
        <f t="shared" si="185"/>
        <v>42.330730153916136</v>
      </c>
      <c r="O509" s="28"/>
      <c r="P509" s="28">
        <f t="shared" si="190"/>
        <v>42.330730153916136</v>
      </c>
    </row>
    <row r="510" spans="1:16" s="21" customFormat="1" ht="15.75" x14ac:dyDescent="0.25">
      <c r="A510" s="60" t="s">
        <v>482</v>
      </c>
      <c r="B510" s="61" t="s">
        <v>365</v>
      </c>
      <c r="C510" s="61">
        <v>10</v>
      </c>
      <c r="D510" s="61" t="s">
        <v>63</v>
      </c>
      <c r="E510" s="61">
        <v>5050502</v>
      </c>
      <c r="F510" s="61"/>
      <c r="G510" s="61">
        <v>310</v>
      </c>
      <c r="H510" s="62">
        <f t="shared" si="199"/>
        <v>1318.9</v>
      </c>
      <c r="I510" s="62"/>
      <c r="J510" s="62">
        <f>J511</f>
        <v>1318.9</v>
      </c>
      <c r="K510" s="62">
        <f t="shared" si="200"/>
        <v>558.29999999999995</v>
      </c>
      <c r="L510" s="62"/>
      <c r="M510" s="62">
        <f>M511</f>
        <v>558.29999999999995</v>
      </c>
      <c r="N510" s="62">
        <f t="shared" si="185"/>
        <v>42.330730153916136</v>
      </c>
      <c r="O510" s="62"/>
      <c r="P510" s="62">
        <f t="shared" si="190"/>
        <v>42.330730153916136</v>
      </c>
    </row>
    <row r="511" spans="1:16" s="21" customFormat="1" ht="15.75" x14ac:dyDescent="0.25">
      <c r="A511" s="60" t="s">
        <v>483</v>
      </c>
      <c r="B511" s="61" t="s">
        <v>365</v>
      </c>
      <c r="C511" s="61">
        <v>10</v>
      </c>
      <c r="D511" s="61" t="s">
        <v>63</v>
      </c>
      <c r="E511" s="61">
        <v>5050502</v>
      </c>
      <c r="F511" s="61"/>
      <c r="G511" s="61">
        <v>313</v>
      </c>
      <c r="H511" s="62">
        <f t="shared" si="199"/>
        <v>1318.9</v>
      </c>
      <c r="I511" s="62"/>
      <c r="J511" s="62">
        <v>1318.9</v>
      </c>
      <c r="K511" s="62">
        <f t="shared" si="200"/>
        <v>558.29999999999995</v>
      </c>
      <c r="L511" s="62"/>
      <c r="M511" s="62">
        <f>SUM('свод 2012'!L594)</f>
        <v>558.29999999999995</v>
      </c>
      <c r="N511" s="62">
        <f t="shared" si="185"/>
        <v>42.330730153916136</v>
      </c>
      <c r="O511" s="62"/>
      <c r="P511" s="62">
        <f t="shared" si="190"/>
        <v>42.330730153916136</v>
      </c>
    </row>
    <row r="512" spans="1:16" s="59" customFormat="1" ht="63" x14ac:dyDescent="0.25">
      <c r="A512" s="57" t="s">
        <v>384</v>
      </c>
      <c r="B512" s="56" t="s">
        <v>365</v>
      </c>
      <c r="C512" s="56">
        <v>10</v>
      </c>
      <c r="D512" s="56" t="s">
        <v>63</v>
      </c>
      <c r="E512" s="56">
        <v>5140100</v>
      </c>
      <c r="F512" s="56"/>
      <c r="G512" s="56"/>
      <c r="H512" s="28">
        <f t="shared" si="199"/>
        <v>4777.7</v>
      </c>
      <c r="I512" s="28"/>
      <c r="J512" s="28">
        <f>J513</f>
        <v>4777.7</v>
      </c>
      <c r="K512" s="28">
        <f t="shared" si="200"/>
        <v>3731.8</v>
      </c>
      <c r="L512" s="28"/>
      <c r="M512" s="28">
        <f>M513</f>
        <v>3731.8</v>
      </c>
      <c r="N512" s="28">
        <f t="shared" si="185"/>
        <v>78.108713397659969</v>
      </c>
      <c r="O512" s="28"/>
      <c r="P512" s="28">
        <f t="shared" si="190"/>
        <v>78.108713397659969</v>
      </c>
    </row>
    <row r="513" spans="1:16" s="21" customFormat="1" ht="15.75" x14ac:dyDescent="0.25">
      <c r="A513" s="60" t="s">
        <v>482</v>
      </c>
      <c r="B513" s="61" t="s">
        <v>365</v>
      </c>
      <c r="C513" s="61">
        <v>10</v>
      </c>
      <c r="D513" s="61" t="s">
        <v>63</v>
      </c>
      <c r="E513" s="61">
        <v>5140100</v>
      </c>
      <c r="F513" s="61"/>
      <c r="G513" s="61">
        <v>310</v>
      </c>
      <c r="H513" s="62">
        <f t="shared" si="199"/>
        <v>4777.7</v>
      </c>
      <c r="I513" s="62"/>
      <c r="J513" s="62">
        <f>SUM(J514)</f>
        <v>4777.7</v>
      </c>
      <c r="K513" s="62">
        <f t="shared" si="200"/>
        <v>3731.8</v>
      </c>
      <c r="L513" s="62"/>
      <c r="M513" s="62">
        <f>SUM(M514)</f>
        <v>3731.8</v>
      </c>
      <c r="N513" s="62">
        <f t="shared" si="185"/>
        <v>78.108713397659969</v>
      </c>
      <c r="O513" s="62"/>
      <c r="P513" s="62">
        <f t="shared" si="190"/>
        <v>78.108713397659969</v>
      </c>
    </row>
    <row r="514" spans="1:16" s="21" customFormat="1" ht="15.75" x14ac:dyDescent="0.25">
      <c r="A514" s="60" t="s">
        <v>483</v>
      </c>
      <c r="B514" s="61" t="s">
        <v>365</v>
      </c>
      <c r="C514" s="61">
        <v>10</v>
      </c>
      <c r="D514" s="61" t="s">
        <v>63</v>
      </c>
      <c r="E514" s="61">
        <v>5140100</v>
      </c>
      <c r="F514" s="61"/>
      <c r="G514" s="61">
        <v>313</v>
      </c>
      <c r="H514" s="62">
        <f t="shared" si="199"/>
        <v>4777.7</v>
      </c>
      <c r="I514" s="62"/>
      <c r="J514" s="62">
        <v>4777.7</v>
      </c>
      <c r="K514" s="62">
        <f t="shared" si="200"/>
        <v>3731.8</v>
      </c>
      <c r="L514" s="62"/>
      <c r="M514" s="62">
        <v>3731.8</v>
      </c>
      <c r="N514" s="62">
        <f t="shared" si="185"/>
        <v>78.108713397659969</v>
      </c>
      <c r="O514" s="62"/>
      <c r="P514" s="62">
        <f t="shared" si="190"/>
        <v>78.108713397659969</v>
      </c>
    </row>
    <row r="515" spans="1:16" s="59" customFormat="1" ht="63" x14ac:dyDescent="0.25">
      <c r="A515" s="57" t="s">
        <v>484</v>
      </c>
      <c r="B515" s="56" t="s">
        <v>365</v>
      </c>
      <c r="C515" s="56">
        <v>10</v>
      </c>
      <c r="D515" s="56" t="s">
        <v>63</v>
      </c>
      <c r="E515" s="56">
        <v>5201300</v>
      </c>
      <c r="F515" s="56"/>
      <c r="G515" s="56" t="s">
        <v>240</v>
      </c>
      <c r="H515" s="28">
        <f t="shared" ref="H515:H519" si="203">SUM(I515+J515)</f>
        <v>69158.3</v>
      </c>
      <c r="I515" s="28"/>
      <c r="J515" s="28">
        <f>J516+J518</f>
        <v>69158.3</v>
      </c>
      <c r="K515" s="28">
        <f t="shared" ref="K515:K524" si="204">SUM(L515+M515)</f>
        <v>52595.9</v>
      </c>
      <c r="L515" s="28"/>
      <c r="M515" s="28">
        <f>M516+M518</f>
        <v>52595.9</v>
      </c>
      <c r="N515" s="28">
        <f t="shared" si="185"/>
        <v>76.051464538602019</v>
      </c>
      <c r="O515" s="28"/>
      <c r="P515" s="28">
        <f t="shared" si="190"/>
        <v>76.051464538602019</v>
      </c>
    </row>
    <row r="516" spans="1:16" s="21" customFormat="1" ht="15.75" x14ac:dyDescent="0.25">
      <c r="A516" s="60" t="s">
        <v>350</v>
      </c>
      <c r="B516" s="61" t="s">
        <v>365</v>
      </c>
      <c r="C516" s="61">
        <v>10</v>
      </c>
      <c r="D516" s="61" t="s">
        <v>63</v>
      </c>
      <c r="E516" s="61">
        <v>5201300</v>
      </c>
      <c r="F516" s="61"/>
      <c r="G516" s="61">
        <v>240</v>
      </c>
      <c r="H516" s="62">
        <f t="shared" si="203"/>
        <v>4600</v>
      </c>
      <c r="I516" s="62"/>
      <c r="J516" s="62">
        <f>SUM(J517)</f>
        <v>4600</v>
      </c>
      <c r="K516" s="62">
        <f t="shared" si="204"/>
        <v>3239.1</v>
      </c>
      <c r="L516" s="62"/>
      <c r="M516" s="62">
        <f>SUM(M517)</f>
        <v>3239.1</v>
      </c>
      <c r="N516" s="62">
        <f t="shared" si="185"/>
        <v>70.415217391304353</v>
      </c>
      <c r="O516" s="62"/>
      <c r="P516" s="62">
        <f t="shared" si="190"/>
        <v>70.415217391304353</v>
      </c>
    </row>
    <row r="517" spans="1:16" s="21" customFormat="1" ht="15.75" x14ac:dyDescent="0.25">
      <c r="A517" s="60" t="s">
        <v>351</v>
      </c>
      <c r="B517" s="61" t="s">
        <v>365</v>
      </c>
      <c r="C517" s="61">
        <v>10</v>
      </c>
      <c r="D517" s="61" t="s">
        <v>63</v>
      </c>
      <c r="E517" s="61">
        <v>5201300</v>
      </c>
      <c r="F517" s="61"/>
      <c r="G517" s="61">
        <v>244</v>
      </c>
      <c r="H517" s="62">
        <f t="shared" si="203"/>
        <v>4600</v>
      </c>
      <c r="I517" s="62"/>
      <c r="J517" s="62">
        <v>4600</v>
      </c>
      <c r="K517" s="62">
        <f t="shared" si="204"/>
        <v>3239.1</v>
      </c>
      <c r="L517" s="62"/>
      <c r="M517" s="62">
        <v>3239.1</v>
      </c>
      <c r="N517" s="62">
        <f t="shared" si="185"/>
        <v>70.415217391304353</v>
      </c>
      <c r="O517" s="62"/>
      <c r="P517" s="62">
        <f t="shared" si="190"/>
        <v>70.415217391304353</v>
      </c>
    </row>
    <row r="518" spans="1:16" s="21" customFormat="1" ht="15.75" x14ac:dyDescent="0.25">
      <c r="A518" s="60" t="s">
        <v>482</v>
      </c>
      <c r="B518" s="61" t="s">
        <v>365</v>
      </c>
      <c r="C518" s="61">
        <v>10</v>
      </c>
      <c r="D518" s="61" t="s">
        <v>63</v>
      </c>
      <c r="E518" s="61">
        <v>5201300</v>
      </c>
      <c r="F518" s="61"/>
      <c r="G518" s="61">
        <v>310</v>
      </c>
      <c r="H518" s="62">
        <f t="shared" si="203"/>
        <v>64558.3</v>
      </c>
      <c r="I518" s="62"/>
      <c r="J518" s="62">
        <f>SUM(J519)</f>
        <v>64558.3</v>
      </c>
      <c r="K518" s="62">
        <f t="shared" si="204"/>
        <v>49356.800000000003</v>
      </c>
      <c r="L518" s="62"/>
      <c r="M518" s="62">
        <f>SUM(M519)</f>
        <v>49356.800000000003</v>
      </c>
      <c r="N518" s="62">
        <f t="shared" si="185"/>
        <v>76.453066453112925</v>
      </c>
      <c r="O518" s="62"/>
      <c r="P518" s="62">
        <f t="shared" si="190"/>
        <v>76.453066453112925</v>
      </c>
    </row>
    <row r="519" spans="1:16" s="21" customFormat="1" ht="15.75" x14ac:dyDescent="0.25">
      <c r="A519" s="60" t="s">
        <v>483</v>
      </c>
      <c r="B519" s="61" t="s">
        <v>365</v>
      </c>
      <c r="C519" s="61">
        <v>10</v>
      </c>
      <c r="D519" s="61" t="s">
        <v>63</v>
      </c>
      <c r="E519" s="61">
        <v>5201300</v>
      </c>
      <c r="F519" s="61"/>
      <c r="G519" s="61">
        <v>313</v>
      </c>
      <c r="H519" s="62">
        <f t="shared" si="203"/>
        <v>64558.3</v>
      </c>
      <c r="I519" s="62"/>
      <c r="J519" s="62">
        <v>64558.3</v>
      </c>
      <c r="K519" s="62">
        <f t="shared" si="204"/>
        <v>49356.800000000003</v>
      </c>
      <c r="L519" s="62"/>
      <c r="M519" s="62">
        <v>49356.800000000003</v>
      </c>
      <c r="N519" s="62">
        <f t="shared" si="185"/>
        <v>76.453066453112925</v>
      </c>
      <c r="O519" s="62"/>
      <c r="P519" s="62">
        <f t="shared" si="190"/>
        <v>76.453066453112925</v>
      </c>
    </row>
    <row r="520" spans="1:16" s="59" customFormat="1" ht="15.75" x14ac:dyDescent="0.25">
      <c r="A520" s="57" t="s">
        <v>259</v>
      </c>
      <c r="B520" s="56" t="s">
        <v>365</v>
      </c>
      <c r="C520" s="56">
        <v>10</v>
      </c>
      <c r="D520" s="56" t="s">
        <v>67</v>
      </c>
      <c r="E520" s="56" t="s">
        <v>240</v>
      </c>
      <c r="F520" s="56"/>
      <c r="G520" s="56" t="s">
        <v>240</v>
      </c>
      <c r="H520" s="28">
        <f t="shared" si="199"/>
        <v>14226</v>
      </c>
      <c r="I520" s="28"/>
      <c r="J520" s="28">
        <f>J521</f>
        <v>14226</v>
      </c>
      <c r="K520" s="28">
        <f t="shared" si="204"/>
        <v>9844.1</v>
      </c>
      <c r="L520" s="28"/>
      <c r="M520" s="28">
        <f>M521</f>
        <v>9844.1</v>
      </c>
      <c r="N520" s="28">
        <f t="shared" si="185"/>
        <v>69.197947420216508</v>
      </c>
      <c r="O520" s="28"/>
      <c r="P520" s="28">
        <f t="shared" si="190"/>
        <v>69.197947420216508</v>
      </c>
    </row>
    <row r="521" spans="1:16" s="59" customFormat="1" ht="15.75" x14ac:dyDescent="0.25">
      <c r="A521" s="57" t="s">
        <v>486</v>
      </c>
      <c r="B521" s="56" t="s">
        <v>365</v>
      </c>
      <c r="C521" s="56">
        <v>10</v>
      </c>
      <c r="D521" s="56" t="s">
        <v>67</v>
      </c>
      <c r="E521" s="56" t="s">
        <v>344</v>
      </c>
      <c r="F521" s="56"/>
      <c r="G521" s="56" t="s">
        <v>240</v>
      </c>
      <c r="H521" s="28">
        <f t="shared" si="199"/>
        <v>14226</v>
      </c>
      <c r="I521" s="28"/>
      <c r="J521" s="28">
        <f>J522+J525</f>
        <v>14226</v>
      </c>
      <c r="K521" s="28">
        <f t="shared" si="204"/>
        <v>9844.1</v>
      </c>
      <c r="L521" s="28"/>
      <c r="M521" s="28">
        <f>M522+M525</f>
        <v>9844.1</v>
      </c>
      <c r="N521" s="28">
        <f t="shared" si="185"/>
        <v>69.197947420216508</v>
      </c>
      <c r="O521" s="28"/>
      <c r="P521" s="28">
        <f t="shared" si="190"/>
        <v>69.197947420216508</v>
      </c>
    </row>
    <row r="522" spans="1:16" s="21" customFormat="1" ht="15.75" x14ac:dyDescent="0.25">
      <c r="A522" s="60" t="s">
        <v>601</v>
      </c>
      <c r="B522" s="61" t="s">
        <v>365</v>
      </c>
      <c r="C522" s="61">
        <v>10</v>
      </c>
      <c r="D522" s="61" t="s">
        <v>67</v>
      </c>
      <c r="E522" s="61" t="s">
        <v>344</v>
      </c>
      <c r="F522" s="61"/>
      <c r="G522" s="61">
        <v>120</v>
      </c>
      <c r="H522" s="62">
        <f t="shared" si="199"/>
        <v>12490.8</v>
      </c>
      <c r="I522" s="62"/>
      <c r="J522" s="62">
        <f>SUM(J523:J524)</f>
        <v>12490.8</v>
      </c>
      <c r="K522" s="62">
        <f t="shared" si="204"/>
        <v>8766.6</v>
      </c>
      <c r="L522" s="62"/>
      <c r="M522" s="62">
        <f>SUM(M523:M524)</f>
        <v>8766.6</v>
      </c>
      <c r="N522" s="62">
        <f t="shared" si="185"/>
        <v>70.184455759438947</v>
      </c>
      <c r="O522" s="62"/>
      <c r="P522" s="62">
        <f t="shared" si="190"/>
        <v>70.184455759438947</v>
      </c>
    </row>
    <row r="523" spans="1:16" s="21" customFormat="1" ht="15.75" x14ac:dyDescent="0.25">
      <c r="A523" s="60" t="s">
        <v>347</v>
      </c>
      <c r="B523" s="61" t="s">
        <v>365</v>
      </c>
      <c r="C523" s="61">
        <v>10</v>
      </c>
      <c r="D523" s="61" t="s">
        <v>67</v>
      </c>
      <c r="E523" s="61" t="s">
        <v>344</v>
      </c>
      <c r="F523" s="61"/>
      <c r="G523" s="61">
        <v>121</v>
      </c>
      <c r="H523" s="62">
        <f t="shared" si="199"/>
        <v>12284.3</v>
      </c>
      <c r="I523" s="62"/>
      <c r="J523" s="62">
        <v>12284.3</v>
      </c>
      <c r="K523" s="62">
        <f t="shared" si="204"/>
        <v>8635.6</v>
      </c>
      <c r="L523" s="62"/>
      <c r="M523" s="62">
        <v>8635.6</v>
      </c>
      <c r="N523" s="62">
        <f t="shared" ref="N523:N586" si="205">K523*100/H523</f>
        <v>70.297859869915257</v>
      </c>
      <c r="O523" s="62"/>
      <c r="P523" s="62">
        <f t="shared" ref="P523:P572" si="206">M523*100/J523</f>
        <v>70.297859869915257</v>
      </c>
    </row>
    <row r="524" spans="1:16" s="21" customFormat="1" ht="15.75" x14ac:dyDescent="0.25">
      <c r="A524" s="60" t="s">
        <v>348</v>
      </c>
      <c r="B524" s="61" t="s">
        <v>365</v>
      </c>
      <c r="C524" s="61">
        <v>10</v>
      </c>
      <c r="D524" s="61" t="s">
        <v>67</v>
      </c>
      <c r="E524" s="61" t="s">
        <v>344</v>
      </c>
      <c r="F524" s="61"/>
      <c r="G524" s="61">
        <v>122</v>
      </c>
      <c r="H524" s="62">
        <f t="shared" si="199"/>
        <v>206.5</v>
      </c>
      <c r="I524" s="62"/>
      <c r="J524" s="62">
        <v>206.5</v>
      </c>
      <c r="K524" s="62">
        <f t="shared" si="204"/>
        <v>131</v>
      </c>
      <c r="L524" s="62"/>
      <c r="M524" s="62">
        <v>131</v>
      </c>
      <c r="N524" s="62">
        <f t="shared" si="205"/>
        <v>63.438256658595641</v>
      </c>
      <c r="O524" s="62"/>
      <c r="P524" s="62">
        <f t="shared" si="206"/>
        <v>63.438256658595641</v>
      </c>
    </row>
    <row r="525" spans="1:16" s="21" customFormat="1" ht="15.75" x14ac:dyDescent="0.25">
      <c r="A525" s="60" t="s">
        <v>487</v>
      </c>
      <c r="B525" s="61" t="s">
        <v>365</v>
      </c>
      <c r="C525" s="61">
        <v>10</v>
      </c>
      <c r="D525" s="61" t="s">
        <v>67</v>
      </c>
      <c r="E525" s="61" t="s">
        <v>344</v>
      </c>
      <c r="F525" s="61"/>
      <c r="G525" s="61">
        <v>240</v>
      </c>
      <c r="H525" s="62">
        <f>SUM(I525+J525)</f>
        <v>1735.1999999999998</v>
      </c>
      <c r="I525" s="62"/>
      <c r="J525" s="62">
        <f>SUM(J526:J527)</f>
        <v>1735.1999999999998</v>
      </c>
      <c r="K525" s="62">
        <f>SUM(L525+M525)</f>
        <v>1077.5</v>
      </c>
      <c r="L525" s="62"/>
      <c r="M525" s="62">
        <f>SUM(M526:M527)</f>
        <v>1077.5</v>
      </c>
      <c r="N525" s="62">
        <f t="shared" si="205"/>
        <v>62.096588289534353</v>
      </c>
      <c r="O525" s="62"/>
      <c r="P525" s="62">
        <f t="shared" si="206"/>
        <v>62.096588289534353</v>
      </c>
    </row>
    <row r="526" spans="1:16" s="21" customFormat="1" ht="15.75" x14ac:dyDescent="0.25">
      <c r="A526" s="60" t="s">
        <v>363</v>
      </c>
      <c r="B526" s="61" t="s">
        <v>365</v>
      </c>
      <c r="C526" s="61">
        <v>10</v>
      </c>
      <c r="D526" s="61" t="s">
        <v>67</v>
      </c>
      <c r="E526" s="61" t="s">
        <v>344</v>
      </c>
      <c r="F526" s="61"/>
      <c r="G526" s="61">
        <v>242</v>
      </c>
      <c r="H526" s="62">
        <f>SUM(I526+J526)</f>
        <v>332.9</v>
      </c>
      <c r="I526" s="62"/>
      <c r="J526" s="62">
        <v>332.9</v>
      </c>
      <c r="K526" s="62">
        <f>SUM(L526+M526)</f>
        <v>209.6</v>
      </c>
      <c r="L526" s="62"/>
      <c r="M526" s="62">
        <v>209.6</v>
      </c>
      <c r="N526" s="62">
        <f t="shared" si="205"/>
        <v>62.961850405527187</v>
      </c>
      <c r="O526" s="62"/>
      <c r="P526" s="62">
        <f t="shared" si="206"/>
        <v>62.961850405527187</v>
      </c>
    </row>
    <row r="527" spans="1:16" s="21" customFormat="1" ht="15.75" x14ac:dyDescent="0.25">
      <c r="A527" s="60" t="s">
        <v>351</v>
      </c>
      <c r="B527" s="61" t="s">
        <v>365</v>
      </c>
      <c r="C527" s="61">
        <v>10</v>
      </c>
      <c r="D527" s="61" t="s">
        <v>67</v>
      </c>
      <c r="E527" s="61" t="s">
        <v>344</v>
      </c>
      <c r="F527" s="61"/>
      <c r="G527" s="61">
        <v>244</v>
      </c>
      <c r="H527" s="62">
        <f>SUM(I527+J527)</f>
        <v>1402.3</v>
      </c>
      <c r="I527" s="62"/>
      <c r="J527" s="62">
        <v>1402.3</v>
      </c>
      <c r="K527" s="62">
        <f>SUM(L527+M527)</f>
        <v>867.9</v>
      </c>
      <c r="L527" s="62"/>
      <c r="M527" s="62">
        <v>867.9</v>
      </c>
      <c r="N527" s="62">
        <f t="shared" si="205"/>
        <v>61.891178777722317</v>
      </c>
      <c r="O527" s="62"/>
      <c r="P527" s="62">
        <f t="shared" si="206"/>
        <v>61.891178777722317</v>
      </c>
    </row>
    <row r="528" spans="1:16" s="59" customFormat="1" ht="15.75" x14ac:dyDescent="0.25">
      <c r="A528" s="57" t="s">
        <v>260</v>
      </c>
      <c r="B528" s="56" t="s">
        <v>365</v>
      </c>
      <c r="C528" s="56">
        <v>11</v>
      </c>
      <c r="D528" s="56" t="s">
        <v>240</v>
      </c>
      <c r="E528" s="56" t="s">
        <v>240</v>
      </c>
      <c r="F528" s="56"/>
      <c r="G528" s="56" t="s">
        <v>240</v>
      </c>
      <c r="H528" s="28">
        <f>SUM(I528:J528)</f>
        <v>175553.7</v>
      </c>
      <c r="I528" s="28">
        <f>I529</f>
        <v>12755.1</v>
      </c>
      <c r="J528" s="28">
        <f>J529+J533</f>
        <v>162798.6</v>
      </c>
      <c r="K528" s="28">
        <f>SUM(L528:M528)</f>
        <v>32192.899999999998</v>
      </c>
      <c r="L528" s="28">
        <f>L529</f>
        <v>5259.8</v>
      </c>
      <c r="M528" s="28">
        <f>M529+M533</f>
        <v>26933.1</v>
      </c>
      <c r="N528" s="28">
        <f t="shared" si="205"/>
        <v>18.337921672969578</v>
      </c>
      <c r="O528" s="28">
        <f t="shared" ref="O528:O586" si="207">L528*100/I528</f>
        <v>41.236838597894177</v>
      </c>
      <c r="P528" s="28">
        <f t="shared" si="206"/>
        <v>16.54381548735677</v>
      </c>
    </row>
    <row r="529" spans="1:16" s="21" customFormat="1" ht="15.75" x14ac:dyDescent="0.25">
      <c r="A529" s="60" t="s">
        <v>207</v>
      </c>
      <c r="B529" s="61" t="s">
        <v>365</v>
      </c>
      <c r="C529" s="61">
        <v>11</v>
      </c>
      <c r="D529" s="61" t="s">
        <v>59</v>
      </c>
      <c r="E529" s="61" t="s">
        <v>240</v>
      </c>
      <c r="F529" s="61"/>
      <c r="G529" s="61" t="s">
        <v>240</v>
      </c>
      <c r="H529" s="62">
        <f>SUM(I531:J531)</f>
        <v>162798.6</v>
      </c>
      <c r="I529" s="62">
        <f>I530+I533</f>
        <v>12755.1</v>
      </c>
      <c r="J529" s="62">
        <f>J530+J533</f>
        <v>162798.6</v>
      </c>
      <c r="K529" s="62">
        <f>SUM(L531:M531)</f>
        <v>26933.1</v>
      </c>
      <c r="L529" s="62">
        <f>L530+L533</f>
        <v>5259.8</v>
      </c>
      <c r="M529" s="62">
        <f>M530+M533</f>
        <v>26933.1</v>
      </c>
      <c r="N529" s="62">
        <f t="shared" si="205"/>
        <v>16.54381548735677</v>
      </c>
      <c r="O529" s="62">
        <f t="shared" si="207"/>
        <v>41.236838597894177</v>
      </c>
      <c r="P529" s="62">
        <f t="shared" si="206"/>
        <v>16.54381548735677</v>
      </c>
    </row>
    <row r="530" spans="1:16" s="59" customFormat="1" ht="30.75" customHeight="1" x14ac:dyDescent="0.25">
      <c r="A530" s="57" t="s">
        <v>488</v>
      </c>
      <c r="B530" s="56" t="s">
        <v>365</v>
      </c>
      <c r="C530" s="56">
        <v>11</v>
      </c>
      <c r="D530" s="56" t="s">
        <v>59</v>
      </c>
      <c r="E530" s="56">
        <v>5223500</v>
      </c>
      <c r="F530" s="56"/>
      <c r="G530" s="56" t="s">
        <v>240</v>
      </c>
      <c r="H530" s="28">
        <f>H531</f>
        <v>162798.6</v>
      </c>
      <c r="I530" s="28">
        <f t="shared" ref="I530:M531" si="208">I531</f>
        <v>0</v>
      </c>
      <c r="J530" s="28">
        <f t="shared" si="208"/>
        <v>162798.6</v>
      </c>
      <c r="K530" s="28">
        <f>K531</f>
        <v>26933.1</v>
      </c>
      <c r="L530" s="28">
        <f t="shared" si="208"/>
        <v>0</v>
      </c>
      <c r="M530" s="28">
        <f t="shared" si="208"/>
        <v>26933.1</v>
      </c>
      <c r="N530" s="28">
        <f t="shared" si="205"/>
        <v>16.54381548735677</v>
      </c>
      <c r="O530" s="28"/>
      <c r="P530" s="28">
        <f t="shared" si="206"/>
        <v>16.54381548735677</v>
      </c>
    </row>
    <row r="531" spans="1:16" s="21" customFormat="1" ht="15.75" x14ac:dyDescent="0.25">
      <c r="A531" s="60" t="s">
        <v>412</v>
      </c>
      <c r="B531" s="61" t="s">
        <v>365</v>
      </c>
      <c r="C531" s="61">
        <v>11</v>
      </c>
      <c r="D531" s="61" t="s">
        <v>59</v>
      </c>
      <c r="E531" s="61">
        <v>5223500</v>
      </c>
      <c r="F531" s="61"/>
      <c r="G531" s="61">
        <v>400</v>
      </c>
      <c r="H531" s="62">
        <f>SUM(I531:J531)</f>
        <v>162798.6</v>
      </c>
      <c r="I531" s="62">
        <f t="shared" si="208"/>
        <v>0</v>
      </c>
      <c r="J531" s="62">
        <f t="shared" si="208"/>
        <v>162798.6</v>
      </c>
      <c r="K531" s="62">
        <f>SUM(L531:M531)</f>
        <v>26933.1</v>
      </c>
      <c r="L531" s="62">
        <f t="shared" si="208"/>
        <v>0</v>
      </c>
      <c r="M531" s="62">
        <f t="shared" si="208"/>
        <v>26933.1</v>
      </c>
      <c r="N531" s="62">
        <f t="shared" si="205"/>
        <v>16.54381548735677</v>
      </c>
      <c r="O531" s="62"/>
      <c r="P531" s="62">
        <f t="shared" si="206"/>
        <v>16.54381548735677</v>
      </c>
    </row>
    <row r="532" spans="1:16" s="21" customFormat="1" ht="33.75" customHeight="1" x14ac:dyDescent="0.25">
      <c r="A532" s="60" t="s">
        <v>414</v>
      </c>
      <c r="B532" s="61" t="s">
        <v>365</v>
      </c>
      <c r="C532" s="61">
        <v>11</v>
      </c>
      <c r="D532" s="61" t="s">
        <v>59</v>
      </c>
      <c r="E532" s="61">
        <v>5223500</v>
      </c>
      <c r="F532" s="61"/>
      <c r="G532" s="61">
        <v>411</v>
      </c>
      <c r="H532" s="62">
        <f>SUM(I532:J532)</f>
        <v>162798.6</v>
      </c>
      <c r="I532" s="62"/>
      <c r="J532" s="62">
        <v>162798.6</v>
      </c>
      <c r="K532" s="62">
        <f>SUM(L532:M532)</f>
        <v>26933.1</v>
      </c>
      <c r="L532" s="62"/>
      <c r="M532" s="62">
        <v>26933.1</v>
      </c>
      <c r="N532" s="62">
        <f t="shared" si="205"/>
        <v>16.54381548735677</v>
      </c>
      <c r="O532" s="62"/>
      <c r="P532" s="62">
        <f t="shared" si="206"/>
        <v>16.54381548735677</v>
      </c>
    </row>
    <row r="533" spans="1:16" s="59" customFormat="1" ht="31.5" x14ac:dyDescent="0.25">
      <c r="A533" s="51" t="s">
        <v>852</v>
      </c>
      <c r="B533" s="67" t="s">
        <v>365</v>
      </c>
      <c r="C533" s="67" t="s">
        <v>73</v>
      </c>
      <c r="D533" s="67" t="s">
        <v>59</v>
      </c>
      <c r="E533" s="56" t="s">
        <v>490</v>
      </c>
      <c r="F533" s="56"/>
      <c r="G533" s="56"/>
      <c r="H533" s="28">
        <f t="shared" ref="H533:M534" si="209">H534</f>
        <v>12755.1</v>
      </c>
      <c r="I533" s="28">
        <f t="shared" si="209"/>
        <v>12755.1</v>
      </c>
      <c r="J533" s="28">
        <f t="shared" si="209"/>
        <v>0</v>
      </c>
      <c r="K533" s="28">
        <f t="shared" si="209"/>
        <v>5259.8</v>
      </c>
      <c r="L533" s="28">
        <f t="shared" si="209"/>
        <v>5259.8</v>
      </c>
      <c r="M533" s="28">
        <f t="shared" si="209"/>
        <v>0</v>
      </c>
      <c r="N533" s="28">
        <f t="shared" si="205"/>
        <v>41.236838597894177</v>
      </c>
      <c r="O533" s="28">
        <f t="shared" si="207"/>
        <v>41.236838597894177</v>
      </c>
      <c r="P533" s="28"/>
    </row>
    <row r="534" spans="1:16" s="21" customFormat="1" ht="15.75" x14ac:dyDescent="0.25">
      <c r="A534" s="60" t="s">
        <v>412</v>
      </c>
      <c r="B534" s="68" t="s">
        <v>365</v>
      </c>
      <c r="C534" s="68" t="s">
        <v>73</v>
      </c>
      <c r="D534" s="68" t="s">
        <v>59</v>
      </c>
      <c r="E534" s="61" t="s">
        <v>490</v>
      </c>
      <c r="F534" s="61"/>
      <c r="G534" s="61" t="s">
        <v>413</v>
      </c>
      <c r="H534" s="62">
        <f t="shared" si="209"/>
        <v>12755.1</v>
      </c>
      <c r="I534" s="62">
        <f t="shared" si="209"/>
        <v>12755.1</v>
      </c>
      <c r="J534" s="62">
        <f t="shared" si="209"/>
        <v>0</v>
      </c>
      <c r="K534" s="62">
        <f t="shared" si="209"/>
        <v>5259.8</v>
      </c>
      <c r="L534" s="62">
        <f t="shared" si="209"/>
        <v>5259.8</v>
      </c>
      <c r="M534" s="62">
        <f t="shared" si="209"/>
        <v>0</v>
      </c>
      <c r="N534" s="62">
        <f t="shared" si="205"/>
        <v>41.236838597894177</v>
      </c>
      <c r="O534" s="62">
        <f t="shared" si="207"/>
        <v>41.236838597894177</v>
      </c>
      <c r="P534" s="62"/>
    </row>
    <row r="535" spans="1:16" s="21" customFormat="1" ht="31.5" x14ac:dyDescent="0.25">
      <c r="A535" s="60" t="s">
        <v>414</v>
      </c>
      <c r="B535" s="68" t="s">
        <v>365</v>
      </c>
      <c r="C535" s="68" t="s">
        <v>73</v>
      </c>
      <c r="D535" s="68" t="s">
        <v>59</v>
      </c>
      <c r="E535" s="61" t="s">
        <v>490</v>
      </c>
      <c r="F535" s="61"/>
      <c r="G535" s="61" t="s">
        <v>415</v>
      </c>
      <c r="H535" s="62">
        <f>SUM(I535:J535)</f>
        <v>12755.1</v>
      </c>
      <c r="I535" s="62">
        <v>12755.1</v>
      </c>
      <c r="J535" s="62"/>
      <c r="K535" s="62">
        <f>SUM(L535:M535)</f>
        <v>5259.8</v>
      </c>
      <c r="L535" s="62">
        <v>5259.8</v>
      </c>
      <c r="M535" s="62"/>
      <c r="N535" s="62">
        <f t="shared" si="205"/>
        <v>41.236838597894177</v>
      </c>
      <c r="O535" s="62">
        <f t="shared" si="207"/>
        <v>41.236838597894177</v>
      </c>
      <c r="P535" s="62"/>
    </row>
    <row r="536" spans="1:16" s="59" customFormat="1" ht="15.75" x14ac:dyDescent="0.25">
      <c r="A536" s="57" t="s">
        <v>262</v>
      </c>
      <c r="B536" s="56" t="s">
        <v>365</v>
      </c>
      <c r="C536" s="56" t="s">
        <v>120</v>
      </c>
      <c r="D536" s="56"/>
      <c r="E536" s="56"/>
      <c r="F536" s="56"/>
      <c r="G536" s="56"/>
      <c r="H536" s="28">
        <f>I536+J536</f>
        <v>12122.2</v>
      </c>
      <c r="I536" s="28">
        <f>I537+I544</f>
        <v>12122.2</v>
      </c>
      <c r="J536" s="28"/>
      <c r="K536" s="28">
        <f>L536+M536</f>
        <v>8324.4000000000015</v>
      </c>
      <c r="L536" s="28">
        <f>L537+L544</f>
        <v>8324.4000000000015</v>
      </c>
      <c r="M536" s="28"/>
      <c r="N536" s="28">
        <f t="shared" si="205"/>
        <v>68.670703337677978</v>
      </c>
      <c r="O536" s="28">
        <f t="shared" si="207"/>
        <v>68.670703337677978</v>
      </c>
      <c r="P536" s="28"/>
    </row>
    <row r="537" spans="1:16" s="59" customFormat="1" ht="15.75" x14ac:dyDescent="0.25">
      <c r="A537" s="57" t="s">
        <v>263</v>
      </c>
      <c r="B537" s="56" t="s">
        <v>365</v>
      </c>
      <c r="C537" s="56">
        <v>12</v>
      </c>
      <c r="D537" s="56" t="s">
        <v>59</v>
      </c>
      <c r="E537" s="56"/>
      <c r="F537" s="56"/>
      <c r="G537" s="56"/>
      <c r="H537" s="28">
        <f>I537+J537</f>
        <v>6622.2</v>
      </c>
      <c r="I537" s="28">
        <f>I538</f>
        <v>6622.2</v>
      </c>
      <c r="J537" s="28"/>
      <c r="K537" s="28">
        <f>L537+M537</f>
        <v>5002.5000000000009</v>
      </c>
      <c r="L537" s="28">
        <f>L538</f>
        <v>5002.5000000000009</v>
      </c>
      <c r="M537" s="28"/>
      <c r="N537" s="28">
        <f t="shared" si="205"/>
        <v>75.541360877049939</v>
      </c>
      <c r="O537" s="28">
        <f t="shared" si="207"/>
        <v>75.541360877049939</v>
      </c>
      <c r="P537" s="28"/>
    </row>
    <row r="538" spans="1:16" s="59" customFormat="1" ht="15.75" x14ac:dyDescent="0.25">
      <c r="A538" s="57" t="s">
        <v>491</v>
      </c>
      <c r="B538" s="56" t="s">
        <v>365</v>
      </c>
      <c r="C538" s="56">
        <v>12</v>
      </c>
      <c r="D538" s="56" t="s">
        <v>59</v>
      </c>
      <c r="E538" s="56">
        <v>4579900</v>
      </c>
      <c r="F538" s="56"/>
      <c r="G538" s="56"/>
      <c r="H538" s="28">
        <f t="shared" ref="H538:H546" si="210">I538+J538</f>
        <v>6622.2</v>
      </c>
      <c r="I538" s="28">
        <f>I539+I542</f>
        <v>6622.2</v>
      </c>
      <c r="J538" s="28"/>
      <c r="K538" s="28">
        <f t="shared" ref="K538:K546" si="211">L538+M538</f>
        <v>5002.5000000000009</v>
      </c>
      <c r="L538" s="28">
        <f>L539+L542</f>
        <v>5002.5000000000009</v>
      </c>
      <c r="M538" s="28"/>
      <c r="N538" s="28">
        <f t="shared" si="205"/>
        <v>75.541360877049939</v>
      </c>
      <c r="O538" s="28">
        <f t="shared" si="207"/>
        <v>75.541360877049939</v>
      </c>
      <c r="P538" s="28"/>
    </row>
    <row r="539" spans="1:16" s="21" customFormat="1" ht="15.75" x14ac:dyDescent="0.25">
      <c r="A539" s="60" t="s">
        <v>403</v>
      </c>
      <c r="B539" s="61" t="s">
        <v>365</v>
      </c>
      <c r="C539" s="61">
        <v>12</v>
      </c>
      <c r="D539" s="61" t="s">
        <v>59</v>
      </c>
      <c r="E539" s="61">
        <v>4579900</v>
      </c>
      <c r="F539" s="61"/>
      <c r="G539" s="61">
        <v>610</v>
      </c>
      <c r="H539" s="62">
        <f t="shared" si="210"/>
        <v>6612.2</v>
      </c>
      <c r="I539" s="62">
        <f>I540+I541</f>
        <v>6612.2</v>
      </c>
      <c r="J539" s="62">
        <f>J540+J541</f>
        <v>0</v>
      </c>
      <c r="K539" s="62">
        <f t="shared" si="211"/>
        <v>4996.2000000000007</v>
      </c>
      <c r="L539" s="62">
        <f>L540+L541</f>
        <v>4996.2000000000007</v>
      </c>
      <c r="M539" s="62">
        <f>M540+M541</f>
        <v>0</v>
      </c>
      <c r="N539" s="62">
        <f t="shared" si="205"/>
        <v>75.560327878769556</v>
      </c>
      <c r="O539" s="62">
        <f t="shared" si="207"/>
        <v>75.560327878769556</v>
      </c>
      <c r="P539" s="62"/>
    </row>
    <row r="540" spans="1:16" s="21" customFormat="1" ht="31.5" x14ac:dyDescent="0.25">
      <c r="A540" s="60" t="s">
        <v>420</v>
      </c>
      <c r="B540" s="61" t="s">
        <v>365</v>
      </c>
      <c r="C540" s="61">
        <v>12</v>
      </c>
      <c r="D540" s="61" t="s">
        <v>59</v>
      </c>
      <c r="E540" s="61">
        <v>4579900</v>
      </c>
      <c r="F540" s="61"/>
      <c r="G540" s="61">
        <v>611</v>
      </c>
      <c r="H540" s="62">
        <f t="shared" si="210"/>
        <v>6183</v>
      </c>
      <c r="I540" s="62">
        <v>6183</v>
      </c>
      <c r="J540" s="62"/>
      <c r="K540" s="62">
        <f t="shared" si="211"/>
        <v>4753.6000000000004</v>
      </c>
      <c r="L540" s="62">
        <v>4753.6000000000004</v>
      </c>
      <c r="M540" s="62"/>
      <c r="N540" s="62">
        <f t="shared" si="205"/>
        <v>76.881772602296635</v>
      </c>
      <c r="O540" s="62">
        <f t="shared" si="207"/>
        <v>76.881772602296635</v>
      </c>
      <c r="P540" s="62"/>
    </row>
    <row r="541" spans="1:16" s="21" customFormat="1" ht="15.75" x14ac:dyDescent="0.25">
      <c r="A541" s="60" t="s">
        <v>405</v>
      </c>
      <c r="B541" s="61" t="s">
        <v>365</v>
      </c>
      <c r="C541" s="61">
        <v>12</v>
      </c>
      <c r="D541" s="61" t="s">
        <v>59</v>
      </c>
      <c r="E541" s="61">
        <v>4579900</v>
      </c>
      <c r="F541" s="61"/>
      <c r="G541" s="61">
        <v>612</v>
      </c>
      <c r="H541" s="62">
        <f t="shared" si="210"/>
        <v>429.2</v>
      </c>
      <c r="I541" s="62">
        <v>429.2</v>
      </c>
      <c r="J541" s="62"/>
      <c r="K541" s="62">
        <f t="shared" si="211"/>
        <v>242.6</v>
      </c>
      <c r="L541" s="62">
        <v>242.6</v>
      </c>
      <c r="M541" s="62"/>
      <c r="N541" s="62">
        <f t="shared" si="205"/>
        <v>56.523765144454799</v>
      </c>
      <c r="O541" s="62">
        <f t="shared" si="207"/>
        <v>56.523765144454799</v>
      </c>
      <c r="P541" s="62"/>
    </row>
    <row r="542" spans="1:16" s="21" customFormat="1" ht="15.75" x14ac:dyDescent="0.25">
      <c r="A542" s="63" t="s">
        <v>353</v>
      </c>
      <c r="B542" s="61" t="s">
        <v>365</v>
      </c>
      <c r="C542" s="61">
        <v>12</v>
      </c>
      <c r="D542" s="61" t="s">
        <v>59</v>
      </c>
      <c r="E542" s="61">
        <v>4579900</v>
      </c>
      <c r="F542" s="61"/>
      <c r="G542" s="61" t="s">
        <v>706</v>
      </c>
      <c r="H542" s="62">
        <f t="shared" si="210"/>
        <v>10</v>
      </c>
      <c r="I542" s="62">
        <f>I543</f>
        <v>10</v>
      </c>
      <c r="J542" s="62">
        <f>J543</f>
        <v>0</v>
      </c>
      <c r="K542" s="62">
        <f t="shared" si="211"/>
        <v>6.3</v>
      </c>
      <c r="L542" s="62">
        <f>L543</f>
        <v>6.3</v>
      </c>
      <c r="M542" s="62">
        <f>M543</f>
        <v>0</v>
      </c>
      <c r="N542" s="62">
        <f t="shared" si="205"/>
        <v>63</v>
      </c>
      <c r="O542" s="62">
        <f t="shared" si="207"/>
        <v>63</v>
      </c>
      <c r="P542" s="62"/>
    </row>
    <row r="543" spans="1:16" s="21" customFormat="1" ht="15.75" x14ac:dyDescent="0.25">
      <c r="A543" s="63" t="s">
        <v>354</v>
      </c>
      <c r="B543" s="61" t="s">
        <v>365</v>
      </c>
      <c r="C543" s="61">
        <v>12</v>
      </c>
      <c r="D543" s="61" t="s">
        <v>59</v>
      </c>
      <c r="E543" s="61">
        <v>4579900</v>
      </c>
      <c r="F543" s="61"/>
      <c r="G543" s="61" t="s">
        <v>707</v>
      </c>
      <c r="H543" s="62">
        <f t="shared" si="210"/>
        <v>10</v>
      </c>
      <c r="I543" s="62">
        <v>10</v>
      </c>
      <c r="J543" s="62"/>
      <c r="K543" s="62">
        <f t="shared" si="211"/>
        <v>6.3</v>
      </c>
      <c r="L543" s="62">
        <v>6.3</v>
      </c>
      <c r="M543" s="62"/>
      <c r="N543" s="62">
        <f t="shared" si="205"/>
        <v>63</v>
      </c>
      <c r="O543" s="62">
        <f t="shared" si="207"/>
        <v>63</v>
      </c>
      <c r="P543" s="62"/>
    </row>
    <row r="544" spans="1:16" s="59" customFormat="1" ht="15.75" x14ac:dyDescent="0.25">
      <c r="A544" s="57" t="s">
        <v>492</v>
      </c>
      <c r="B544" s="56" t="s">
        <v>365</v>
      </c>
      <c r="C544" s="56" t="s">
        <v>120</v>
      </c>
      <c r="D544" s="56" t="s">
        <v>63</v>
      </c>
      <c r="E544" s="56"/>
      <c r="F544" s="56"/>
      <c r="G544" s="56"/>
      <c r="H544" s="28">
        <f t="shared" si="210"/>
        <v>5500</v>
      </c>
      <c r="I544" s="28">
        <f>I545</f>
        <v>5500</v>
      </c>
      <c r="J544" s="28"/>
      <c r="K544" s="28">
        <f t="shared" si="211"/>
        <v>3321.9</v>
      </c>
      <c r="L544" s="28">
        <f>L545</f>
        <v>3321.9</v>
      </c>
      <c r="M544" s="28"/>
      <c r="N544" s="28">
        <f t="shared" si="205"/>
        <v>60.398181818181818</v>
      </c>
      <c r="O544" s="28">
        <f t="shared" si="207"/>
        <v>60.398181818181818</v>
      </c>
      <c r="P544" s="28"/>
    </row>
    <row r="545" spans="1:16" s="59" customFormat="1" ht="31.5" x14ac:dyDescent="0.25">
      <c r="A545" s="57" t="s">
        <v>851</v>
      </c>
      <c r="B545" s="56" t="s">
        <v>365</v>
      </c>
      <c r="C545" s="56" t="s">
        <v>120</v>
      </c>
      <c r="D545" s="56" t="s">
        <v>63</v>
      </c>
      <c r="E545" s="56" t="s">
        <v>493</v>
      </c>
      <c r="F545" s="56"/>
      <c r="G545" s="56"/>
      <c r="H545" s="28">
        <f t="shared" si="210"/>
        <v>5500</v>
      </c>
      <c r="I545" s="28">
        <f>I546</f>
        <v>5500</v>
      </c>
      <c r="J545" s="28"/>
      <c r="K545" s="28">
        <f t="shared" si="211"/>
        <v>3321.9</v>
      </c>
      <c r="L545" s="28">
        <f>L546</f>
        <v>3321.9</v>
      </c>
      <c r="M545" s="28"/>
      <c r="N545" s="28">
        <f t="shared" si="205"/>
        <v>60.398181818181818</v>
      </c>
      <c r="O545" s="28">
        <f t="shared" si="207"/>
        <v>60.398181818181818</v>
      </c>
      <c r="P545" s="28"/>
    </row>
    <row r="546" spans="1:16" s="21" customFormat="1" ht="15.75" x14ac:dyDescent="0.25">
      <c r="A546" s="60" t="s">
        <v>389</v>
      </c>
      <c r="B546" s="61" t="s">
        <v>365</v>
      </c>
      <c r="C546" s="61" t="s">
        <v>120</v>
      </c>
      <c r="D546" s="61" t="s">
        <v>63</v>
      </c>
      <c r="E546" s="61" t="s">
        <v>493</v>
      </c>
      <c r="F546" s="61"/>
      <c r="G546" s="61" t="s">
        <v>397</v>
      </c>
      <c r="H546" s="62">
        <f t="shared" si="210"/>
        <v>5500</v>
      </c>
      <c r="I546" s="62">
        <f>I547</f>
        <v>5500</v>
      </c>
      <c r="J546" s="62"/>
      <c r="K546" s="62">
        <f t="shared" si="211"/>
        <v>3321.9</v>
      </c>
      <c r="L546" s="62">
        <f>L547</f>
        <v>3321.9</v>
      </c>
      <c r="M546" s="62"/>
      <c r="N546" s="62">
        <f t="shared" si="205"/>
        <v>60.398181818181818</v>
      </c>
      <c r="O546" s="62">
        <f t="shared" si="207"/>
        <v>60.398181818181818</v>
      </c>
      <c r="P546" s="62"/>
    </row>
    <row r="547" spans="1:16" s="21" customFormat="1" ht="15.75" x14ac:dyDescent="0.25">
      <c r="A547" s="60" t="s">
        <v>351</v>
      </c>
      <c r="B547" s="61" t="s">
        <v>365</v>
      </c>
      <c r="C547" s="61" t="s">
        <v>120</v>
      </c>
      <c r="D547" s="61" t="s">
        <v>63</v>
      </c>
      <c r="E547" s="61" t="s">
        <v>493</v>
      </c>
      <c r="F547" s="61"/>
      <c r="G547" s="61">
        <v>244</v>
      </c>
      <c r="H547" s="62">
        <f>I547+J547</f>
        <v>5500</v>
      </c>
      <c r="I547" s="62">
        <v>5500</v>
      </c>
      <c r="J547" s="62"/>
      <c r="K547" s="62">
        <f>L547+M547</f>
        <v>3321.9</v>
      </c>
      <c r="L547" s="62">
        <v>3321.9</v>
      </c>
      <c r="M547" s="62"/>
      <c r="N547" s="62">
        <f t="shared" si="205"/>
        <v>60.398181818181818</v>
      </c>
      <c r="O547" s="62">
        <f t="shared" si="207"/>
        <v>60.398181818181818</v>
      </c>
      <c r="P547" s="62"/>
    </row>
    <row r="548" spans="1:16" s="21" customFormat="1" ht="15.75" x14ac:dyDescent="0.25">
      <c r="A548" s="57" t="s">
        <v>494</v>
      </c>
      <c r="B548" s="56" t="s">
        <v>495</v>
      </c>
      <c r="C548" s="61"/>
      <c r="D548" s="61"/>
      <c r="E548" s="61"/>
      <c r="F548" s="61"/>
      <c r="G548" s="61"/>
      <c r="H548" s="28">
        <f t="shared" ref="H548:M548" si="212">SUM(H549+H564+H568)</f>
        <v>34289.9</v>
      </c>
      <c r="I548" s="28">
        <f t="shared" si="212"/>
        <v>34289.9</v>
      </c>
      <c r="J548" s="28">
        <f t="shared" si="212"/>
        <v>0</v>
      </c>
      <c r="K548" s="28">
        <f t="shared" si="212"/>
        <v>27376.499999999996</v>
      </c>
      <c r="L548" s="28">
        <f t="shared" si="212"/>
        <v>27376.499999999996</v>
      </c>
      <c r="M548" s="28">
        <f t="shared" si="212"/>
        <v>0</v>
      </c>
      <c r="N548" s="28">
        <f t="shared" si="205"/>
        <v>79.838378064677926</v>
      </c>
      <c r="O548" s="28">
        <f t="shared" si="207"/>
        <v>79.838378064677926</v>
      </c>
      <c r="P548" s="28"/>
    </row>
    <row r="549" spans="1:16" s="21" customFormat="1" ht="15.75" x14ac:dyDescent="0.25">
      <c r="A549" s="57" t="s">
        <v>239</v>
      </c>
      <c r="B549" s="56" t="s">
        <v>495</v>
      </c>
      <c r="C549" s="56" t="s">
        <v>57</v>
      </c>
      <c r="D549" s="61"/>
      <c r="E549" s="61"/>
      <c r="F549" s="61"/>
      <c r="G549" s="61"/>
      <c r="H549" s="28">
        <f t="shared" ref="H549:L549" si="213">SUM(H550)</f>
        <v>29543.3</v>
      </c>
      <c r="I549" s="28">
        <f t="shared" si="213"/>
        <v>29543.3</v>
      </c>
      <c r="J549" s="28">
        <f>SUM(J550)</f>
        <v>0</v>
      </c>
      <c r="K549" s="28">
        <f t="shared" si="213"/>
        <v>26344.3</v>
      </c>
      <c r="L549" s="28">
        <f t="shared" si="213"/>
        <v>26344.3</v>
      </c>
      <c r="M549" s="28">
        <f>SUM(M550)</f>
        <v>0</v>
      </c>
      <c r="N549" s="28">
        <f t="shared" si="205"/>
        <v>89.171825760832405</v>
      </c>
      <c r="O549" s="28">
        <f t="shared" si="207"/>
        <v>89.171825760832405</v>
      </c>
      <c r="P549" s="28"/>
    </row>
    <row r="550" spans="1:16" s="86" customFormat="1" ht="31.5" x14ac:dyDescent="0.25">
      <c r="A550" s="57" t="s">
        <v>359</v>
      </c>
      <c r="B550" s="56" t="s">
        <v>495</v>
      </c>
      <c r="C550" s="56" t="s">
        <v>57</v>
      </c>
      <c r="D550" s="56" t="s">
        <v>67</v>
      </c>
      <c r="E550" s="56" t="s">
        <v>240</v>
      </c>
      <c r="F550" s="56"/>
      <c r="G550" s="56" t="s">
        <v>240</v>
      </c>
      <c r="H550" s="28">
        <f t="shared" ref="H550:M550" si="214">H551</f>
        <v>29543.3</v>
      </c>
      <c r="I550" s="28">
        <f t="shared" si="214"/>
        <v>29543.3</v>
      </c>
      <c r="J550" s="28">
        <f t="shared" si="214"/>
        <v>0</v>
      </c>
      <c r="K550" s="28">
        <f t="shared" si="214"/>
        <v>26344.3</v>
      </c>
      <c r="L550" s="28">
        <f t="shared" si="214"/>
        <v>26344.3</v>
      </c>
      <c r="M550" s="28">
        <f t="shared" si="214"/>
        <v>0</v>
      </c>
      <c r="N550" s="28">
        <f t="shared" si="205"/>
        <v>89.171825760832405</v>
      </c>
      <c r="O550" s="28">
        <f t="shared" si="207"/>
        <v>89.171825760832405</v>
      </c>
      <c r="P550" s="28"/>
    </row>
    <row r="551" spans="1:16" s="86" customFormat="1" ht="15.75" x14ac:dyDescent="0.25">
      <c r="A551" s="57" t="s">
        <v>343</v>
      </c>
      <c r="B551" s="56" t="s">
        <v>495</v>
      </c>
      <c r="C551" s="56" t="s">
        <v>57</v>
      </c>
      <c r="D551" s="56" t="s">
        <v>67</v>
      </c>
      <c r="E551" s="56" t="s">
        <v>344</v>
      </c>
      <c r="F551" s="56"/>
      <c r="G551" s="56"/>
      <c r="H551" s="28">
        <f t="shared" ref="H551:H559" si="215">SUM(J551+I551)</f>
        <v>29543.3</v>
      </c>
      <c r="I551" s="28">
        <f>I552+I555+I558</f>
        <v>29543.3</v>
      </c>
      <c r="J551" s="28">
        <f>J552+J555+J558</f>
        <v>0</v>
      </c>
      <c r="K551" s="28">
        <f t="shared" ref="K551:K559" si="216">SUM(M551+L551)</f>
        <v>26344.3</v>
      </c>
      <c r="L551" s="28">
        <f>L552+L555+L558</f>
        <v>26344.3</v>
      </c>
      <c r="M551" s="28">
        <f>M552+M555+M558</f>
        <v>0</v>
      </c>
      <c r="N551" s="28">
        <f t="shared" si="205"/>
        <v>89.171825760832405</v>
      </c>
      <c r="O551" s="28">
        <f t="shared" si="207"/>
        <v>89.171825760832405</v>
      </c>
      <c r="P551" s="28"/>
    </row>
    <row r="552" spans="1:16" s="87" customFormat="1" ht="15.75" x14ac:dyDescent="0.25">
      <c r="A552" s="60" t="s">
        <v>601</v>
      </c>
      <c r="B552" s="61" t="s">
        <v>495</v>
      </c>
      <c r="C552" s="61" t="s">
        <v>57</v>
      </c>
      <c r="D552" s="61" t="s">
        <v>67</v>
      </c>
      <c r="E552" s="61" t="s">
        <v>344</v>
      </c>
      <c r="F552" s="61"/>
      <c r="G552" s="61">
        <v>120</v>
      </c>
      <c r="H552" s="62">
        <f t="shared" si="215"/>
        <v>28717.3</v>
      </c>
      <c r="I552" s="62">
        <f>SUM(I553+I554)</f>
        <v>28717.3</v>
      </c>
      <c r="J552" s="62">
        <f>SUM(J553+J554)</f>
        <v>0</v>
      </c>
      <c r="K552" s="62">
        <f t="shared" si="216"/>
        <v>25810.2</v>
      </c>
      <c r="L552" s="62">
        <f>SUM(L553+L554)</f>
        <v>25810.2</v>
      </c>
      <c r="M552" s="62">
        <f>SUM(M553+M554)</f>
        <v>0</v>
      </c>
      <c r="N552" s="62">
        <f t="shared" si="205"/>
        <v>89.876833824906939</v>
      </c>
      <c r="O552" s="62">
        <f t="shared" si="207"/>
        <v>89.876833824906939</v>
      </c>
      <c r="P552" s="62"/>
    </row>
    <row r="553" spans="1:16" s="87" customFormat="1" ht="15.75" x14ac:dyDescent="0.25">
      <c r="A553" s="60" t="s">
        <v>347</v>
      </c>
      <c r="B553" s="61" t="s">
        <v>495</v>
      </c>
      <c r="C553" s="61" t="s">
        <v>57</v>
      </c>
      <c r="D553" s="61" t="s">
        <v>67</v>
      </c>
      <c r="E553" s="61" t="s">
        <v>344</v>
      </c>
      <c r="F553" s="61"/>
      <c r="G553" s="61">
        <v>121</v>
      </c>
      <c r="H553" s="62">
        <f t="shared" si="215"/>
        <v>28117</v>
      </c>
      <c r="I553" s="62">
        <v>28117</v>
      </c>
      <c r="J553" s="62">
        <v>0</v>
      </c>
      <c r="K553" s="62">
        <f t="shared" si="216"/>
        <v>25608.7</v>
      </c>
      <c r="L553" s="62">
        <v>25608.7</v>
      </c>
      <c r="M553" s="62">
        <v>0</v>
      </c>
      <c r="N553" s="62">
        <f t="shared" si="205"/>
        <v>91.079062488885725</v>
      </c>
      <c r="O553" s="62">
        <f t="shared" si="207"/>
        <v>91.079062488885725</v>
      </c>
      <c r="P553" s="62"/>
    </row>
    <row r="554" spans="1:16" s="87" customFormat="1" ht="15.75" x14ac:dyDescent="0.25">
      <c r="A554" s="60" t="s">
        <v>348</v>
      </c>
      <c r="B554" s="61" t="s">
        <v>495</v>
      </c>
      <c r="C554" s="61" t="s">
        <v>57</v>
      </c>
      <c r="D554" s="61" t="s">
        <v>67</v>
      </c>
      <c r="E554" s="61" t="s">
        <v>344</v>
      </c>
      <c r="F554" s="61"/>
      <c r="G554" s="61">
        <v>122</v>
      </c>
      <c r="H554" s="62">
        <f t="shared" si="215"/>
        <v>600.29999999999995</v>
      </c>
      <c r="I554" s="62">
        <v>600.29999999999995</v>
      </c>
      <c r="J554" s="62">
        <v>0</v>
      </c>
      <c r="K554" s="62">
        <f t="shared" si="216"/>
        <v>201.5</v>
      </c>
      <c r="L554" s="62">
        <v>201.5</v>
      </c>
      <c r="M554" s="62">
        <v>0</v>
      </c>
      <c r="N554" s="62">
        <f t="shared" si="205"/>
        <v>33.56655005830418</v>
      </c>
      <c r="O554" s="62">
        <f t="shared" si="207"/>
        <v>33.56655005830418</v>
      </c>
      <c r="P554" s="62"/>
    </row>
    <row r="555" spans="1:16" s="87" customFormat="1" ht="15.75" x14ac:dyDescent="0.25">
      <c r="A555" s="60" t="s">
        <v>487</v>
      </c>
      <c r="B555" s="61" t="s">
        <v>495</v>
      </c>
      <c r="C555" s="61" t="s">
        <v>57</v>
      </c>
      <c r="D555" s="61" t="s">
        <v>67</v>
      </c>
      <c r="E555" s="61" t="s">
        <v>344</v>
      </c>
      <c r="F555" s="61"/>
      <c r="G555" s="61">
        <v>240</v>
      </c>
      <c r="H555" s="62">
        <f t="shared" si="215"/>
        <v>817</v>
      </c>
      <c r="I555" s="62">
        <f>SUM(I557+I556)</f>
        <v>817</v>
      </c>
      <c r="J555" s="62">
        <f>SUM(J557)</f>
        <v>0</v>
      </c>
      <c r="K555" s="62">
        <f t="shared" si="216"/>
        <v>533.1</v>
      </c>
      <c r="L555" s="62">
        <f>SUM(L557+L556)</f>
        <v>533.1</v>
      </c>
      <c r="M555" s="62">
        <f>SUM(M557)</f>
        <v>0</v>
      </c>
      <c r="N555" s="62">
        <f t="shared" si="205"/>
        <v>65.250917992656056</v>
      </c>
      <c r="O555" s="62">
        <f t="shared" si="207"/>
        <v>65.250917992656056</v>
      </c>
      <c r="P555" s="62"/>
    </row>
    <row r="556" spans="1:16" s="87" customFormat="1" ht="15.75" x14ac:dyDescent="0.25">
      <c r="A556" s="60" t="s">
        <v>363</v>
      </c>
      <c r="B556" s="61" t="s">
        <v>495</v>
      </c>
      <c r="C556" s="61" t="s">
        <v>57</v>
      </c>
      <c r="D556" s="61" t="s">
        <v>67</v>
      </c>
      <c r="E556" s="61" t="s">
        <v>344</v>
      </c>
      <c r="F556" s="61"/>
      <c r="G556" s="61" t="s">
        <v>649</v>
      </c>
      <c r="H556" s="62">
        <f t="shared" si="215"/>
        <v>378.8</v>
      </c>
      <c r="I556" s="62">
        <v>378.8</v>
      </c>
      <c r="J556" s="62"/>
      <c r="K556" s="62">
        <f t="shared" si="216"/>
        <v>185.6</v>
      </c>
      <c r="L556" s="62">
        <v>185.6</v>
      </c>
      <c r="M556" s="62"/>
      <c r="N556" s="62">
        <f t="shared" si="205"/>
        <v>48.996832101372753</v>
      </c>
      <c r="O556" s="62">
        <f t="shared" si="207"/>
        <v>48.996832101372753</v>
      </c>
      <c r="P556" s="62"/>
    </row>
    <row r="557" spans="1:16" s="87" customFormat="1" ht="15.75" x14ac:dyDescent="0.25">
      <c r="A557" s="60" t="s">
        <v>496</v>
      </c>
      <c r="B557" s="61" t="s">
        <v>495</v>
      </c>
      <c r="C557" s="61" t="s">
        <v>57</v>
      </c>
      <c r="D557" s="61" t="s">
        <v>67</v>
      </c>
      <c r="E557" s="61" t="s">
        <v>344</v>
      </c>
      <c r="F557" s="61"/>
      <c r="G557" s="61">
        <v>244</v>
      </c>
      <c r="H557" s="62">
        <f t="shared" si="215"/>
        <v>438.2</v>
      </c>
      <c r="I557" s="62">
        <v>438.2</v>
      </c>
      <c r="J557" s="62">
        <v>0</v>
      </c>
      <c r="K557" s="62">
        <f t="shared" si="216"/>
        <v>347.5</v>
      </c>
      <c r="L557" s="62">
        <v>347.5</v>
      </c>
      <c r="M557" s="62">
        <v>0</v>
      </c>
      <c r="N557" s="62">
        <f t="shared" si="205"/>
        <v>79.301688726608859</v>
      </c>
      <c r="O557" s="62">
        <f t="shared" si="207"/>
        <v>79.301688726608859</v>
      </c>
      <c r="P557" s="62"/>
    </row>
    <row r="558" spans="1:16" s="87" customFormat="1" ht="15.75" x14ac:dyDescent="0.25">
      <c r="A558" s="63" t="s">
        <v>353</v>
      </c>
      <c r="B558" s="61" t="s">
        <v>495</v>
      </c>
      <c r="C558" s="61" t="s">
        <v>57</v>
      </c>
      <c r="D558" s="61" t="s">
        <v>67</v>
      </c>
      <c r="E558" s="61" t="s">
        <v>344</v>
      </c>
      <c r="F558" s="61"/>
      <c r="G558" s="61">
        <v>850</v>
      </c>
      <c r="H558" s="62">
        <f t="shared" si="215"/>
        <v>9</v>
      </c>
      <c r="I558" s="62">
        <f>SUM(I559)</f>
        <v>9</v>
      </c>
      <c r="J558" s="62">
        <f>SUM(J559)</f>
        <v>0</v>
      </c>
      <c r="K558" s="62">
        <f t="shared" si="216"/>
        <v>1</v>
      </c>
      <c r="L558" s="62">
        <f>SUM(L559)</f>
        <v>1</v>
      </c>
      <c r="M558" s="62">
        <f>SUM(M559)</f>
        <v>0</v>
      </c>
      <c r="N558" s="62">
        <f t="shared" si="205"/>
        <v>11.111111111111111</v>
      </c>
      <c r="O558" s="62">
        <f t="shared" si="207"/>
        <v>11.111111111111111</v>
      </c>
      <c r="P558" s="62"/>
    </row>
    <row r="559" spans="1:16" s="87" customFormat="1" ht="15.75" x14ac:dyDescent="0.25">
      <c r="A559" s="63" t="s">
        <v>354</v>
      </c>
      <c r="B559" s="61" t="s">
        <v>495</v>
      </c>
      <c r="C559" s="61" t="s">
        <v>57</v>
      </c>
      <c r="D559" s="61" t="s">
        <v>67</v>
      </c>
      <c r="E559" s="61" t="s">
        <v>344</v>
      </c>
      <c r="F559" s="61"/>
      <c r="G559" s="61">
        <v>852</v>
      </c>
      <c r="H559" s="62">
        <f t="shared" si="215"/>
        <v>9</v>
      </c>
      <c r="I559" s="62">
        <v>9</v>
      </c>
      <c r="J559" s="62">
        <v>0</v>
      </c>
      <c r="K559" s="62">
        <f t="shared" si="216"/>
        <v>1</v>
      </c>
      <c r="L559" s="62">
        <v>1</v>
      </c>
      <c r="M559" s="62">
        <v>0</v>
      </c>
      <c r="N559" s="62">
        <f t="shared" si="205"/>
        <v>11.111111111111111</v>
      </c>
      <c r="O559" s="62">
        <f t="shared" si="207"/>
        <v>11.111111111111111</v>
      </c>
      <c r="P559" s="62"/>
    </row>
    <row r="560" spans="1:16" s="86" customFormat="1" ht="15.75" hidden="1" x14ac:dyDescent="0.25">
      <c r="A560" s="51" t="s">
        <v>76</v>
      </c>
      <c r="B560" s="56" t="s">
        <v>495</v>
      </c>
      <c r="C560" s="56" t="s">
        <v>57</v>
      </c>
      <c r="D560" s="56" t="s">
        <v>77</v>
      </c>
      <c r="E560" s="56"/>
      <c r="F560" s="56"/>
      <c r="G560" s="56"/>
      <c r="H560" s="28">
        <v>0</v>
      </c>
      <c r="I560" s="28">
        <v>0</v>
      </c>
      <c r="J560" s="28">
        <v>0</v>
      </c>
      <c r="K560" s="28">
        <v>0</v>
      </c>
      <c r="L560" s="28">
        <v>0</v>
      </c>
      <c r="M560" s="28">
        <v>0</v>
      </c>
      <c r="N560" s="28" t="e">
        <f t="shared" si="205"/>
        <v>#DIV/0!</v>
      </c>
      <c r="O560" s="28" t="e">
        <f t="shared" si="207"/>
        <v>#DIV/0!</v>
      </c>
      <c r="P560" s="28"/>
    </row>
    <row r="561" spans="1:16" s="87" customFormat="1" ht="15.75" hidden="1" x14ac:dyDescent="0.25">
      <c r="A561" s="63" t="s">
        <v>497</v>
      </c>
      <c r="B561" s="61" t="s">
        <v>495</v>
      </c>
      <c r="C561" s="61" t="s">
        <v>57</v>
      </c>
      <c r="D561" s="61" t="s">
        <v>77</v>
      </c>
      <c r="E561" s="61" t="s">
        <v>498</v>
      </c>
      <c r="F561" s="61"/>
      <c r="G561" s="61"/>
      <c r="H561" s="62"/>
      <c r="I561" s="62"/>
      <c r="J561" s="62"/>
      <c r="K561" s="62"/>
      <c r="L561" s="62"/>
      <c r="M561" s="62"/>
      <c r="N561" s="28" t="e">
        <f t="shared" si="205"/>
        <v>#DIV/0!</v>
      </c>
      <c r="O561" s="28" t="e">
        <f t="shared" si="207"/>
        <v>#DIV/0!</v>
      </c>
      <c r="P561" s="28"/>
    </row>
    <row r="562" spans="1:16" s="87" customFormat="1" ht="15.75" hidden="1" x14ac:dyDescent="0.25">
      <c r="A562" s="63" t="s">
        <v>352</v>
      </c>
      <c r="B562" s="61" t="s">
        <v>495</v>
      </c>
      <c r="C562" s="61" t="s">
        <v>57</v>
      </c>
      <c r="D562" s="61" t="s">
        <v>77</v>
      </c>
      <c r="E562" s="61" t="s">
        <v>498</v>
      </c>
      <c r="F562" s="61"/>
      <c r="G562" s="61" t="s">
        <v>431</v>
      </c>
      <c r="H562" s="62"/>
      <c r="I562" s="62"/>
      <c r="J562" s="62"/>
      <c r="K562" s="62"/>
      <c r="L562" s="62"/>
      <c r="M562" s="62"/>
      <c r="N562" s="28" t="e">
        <f t="shared" si="205"/>
        <v>#DIV/0!</v>
      </c>
      <c r="O562" s="28" t="e">
        <f t="shared" si="207"/>
        <v>#DIV/0!</v>
      </c>
      <c r="P562" s="28"/>
    </row>
    <row r="563" spans="1:16" s="87" customFormat="1" ht="15.75" hidden="1" x14ac:dyDescent="0.25">
      <c r="A563" s="63" t="s">
        <v>377</v>
      </c>
      <c r="B563" s="61" t="s">
        <v>495</v>
      </c>
      <c r="C563" s="61" t="s">
        <v>57</v>
      </c>
      <c r="D563" s="61" t="s">
        <v>77</v>
      </c>
      <c r="E563" s="61" t="s">
        <v>498</v>
      </c>
      <c r="F563" s="61"/>
      <c r="G563" s="61" t="s">
        <v>499</v>
      </c>
      <c r="H563" s="62"/>
      <c r="I563" s="62"/>
      <c r="J563" s="62"/>
      <c r="K563" s="62"/>
      <c r="L563" s="62"/>
      <c r="M563" s="62"/>
      <c r="N563" s="28" t="e">
        <f t="shared" si="205"/>
        <v>#DIV/0!</v>
      </c>
      <c r="O563" s="28" t="e">
        <f t="shared" si="207"/>
        <v>#DIV/0!</v>
      </c>
      <c r="P563" s="28"/>
    </row>
    <row r="564" spans="1:16" s="59" customFormat="1" ht="15.75" x14ac:dyDescent="0.25">
      <c r="A564" s="57" t="s">
        <v>248</v>
      </c>
      <c r="B564" s="56" t="s">
        <v>495</v>
      </c>
      <c r="C564" s="56" t="s">
        <v>63</v>
      </c>
      <c r="D564" s="56" t="s">
        <v>240</v>
      </c>
      <c r="E564" s="56" t="s">
        <v>240</v>
      </c>
      <c r="F564" s="56"/>
      <c r="G564" s="56" t="s">
        <v>240</v>
      </c>
      <c r="H564" s="28">
        <f t="shared" ref="H564:M564" si="217">SUM(H565)</f>
        <v>1005</v>
      </c>
      <c r="I564" s="28">
        <f t="shared" si="217"/>
        <v>1005</v>
      </c>
      <c r="J564" s="28">
        <f t="shared" si="217"/>
        <v>0</v>
      </c>
      <c r="K564" s="28">
        <f t="shared" si="217"/>
        <v>708.1</v>
      </c>
      <c r="L564" s="28">
        <f t="shared" si="217"/>
        <v>708.1</v>
      </c>
      <c r="M564" s="28">
        <f t="shared" si="217"/>
        <v>0</v>
      </c>
      <c r="N564" s="28">
        <f t="shared" si="205"/>
        <v>70.457711442786064</v>
      </c>
      <c r="O564" s="28">
        <f t="shared" si="207"/>
        <v>70.457711442786064</v>
      </c>
      <c r="P564" s="28"/>
    </row>
    <row r="565" spans="1:16" s="59" customFormat="1" ht="15.75" x14ac:dyDescent="0.25">
      <c r="A565" s="57" t="s">
        <v>114</v>
      </c>
      <c r="B565" s="56" t="s">
        <v>495</v>
      </c>
      <c r="C565" s="56" t="s">
        <v>63</v>
      </c>
      <c r="D565" s="56">
        <v>10</v>
      </c>
      <c r="E565" s="56"/>
      <c r="F565" s="56"/>
      <c r="G565" s="56"/>
      <c r="H565" s="28">
        <f t="shared" ref="H565:H567" si="218">SUM(J565+I565)</f>
        <v>1005</v>
      </c>
      <c r="I565" s="28">
        <f>I566</f>
        <v>1005</v>
      </c>
      <c r="J565" s="28"/>
      <c r="K565" s="28">
        <f t="shared" ref="K565:K567" si="219">SUM(M565+L565)</f>
        <v>708.1</v>
      </c>
      <c r="L565" s="28">
        <f>L566</f>
        <v>708.1</v>
      </c>
      <c r="M565" s="28"/>
      <c r="N565" s="28">
        <f t="shared" si="205"/>
        <v>70.457711442786064</v>
      </c>
      <c r="O565" s="28">
        <f t="shared" si="207"/>
        <v>70.457711442786064</v>
      </c>
      <c r="P565" s="28"/>
    </row>
    <row r="566" spans="1:16" s="21" customFormat="1" ht="15.75" x14ac:dyDescent="0.25">
      <c r="A566" s="60" t="s">
        <v>487</v>
      </c>
      <c r="B566" s="61" t="s">
        <v>495</v>
      </c>
      <c r="C566" s="61" t="s">
        <v>63</v>
      </c>
      <c r="D566" s="61">
        <v>10</v>
      </c>
      <c r="E566" s="61">
        <v>3300200</v>
      </c>
      <c r="F566" s="61"/>
      <c r="G566" s="61">
        <v>240</v>
      </c>
      <c r="H566" s="62">
        <f t="shared" si="218"/>
        <v>1005</v>
      </c>
      <c r="I566" s="62">
        <f>SUM(I567)</f>
        <v>1005</v>
      </c>
      <c r="J566" s="62"/>
      <c r="K566" s="62">
        <f t="shared" si="219"/>
        <v>708.1</v>
      </c>
      <c r="L566" s="62">
        <f>SUM(L567)</f>
        <v>708.1</v>
      </c>
      <c r="M566" s="62"/>
      <c r="N566" s="62">
        <f t="shared" si="205"/>
        <v>70.457711442786064</v>
      </c>
      <c r="O566" s="62">
        <f t="shared" si="207"/>
        <v>70.457711442786064</v>
      </c>
      <c r="P566" s="62"/>
    </row>
    <row r="567" spans="1:16" s="21" customFormat="1" ht="15.75" x14ac:dyDescent="0.25">
      <c r="A567" s="60" t="s">
        <v>363</v>
      </c>
      <c r="B567" s="61" t="s">
        <v>495</v>
      </c>
      <c r="C567" s="61" t="s">
        <v>63</v>
      </c>
      <c r="D567" s="61">
        <v>10</v>
      </c>
      <c r="E567" s="61">
        <v>3300200</v>
      </c>
      <c r="F567" s="61"/>
      <c r="G567" s="61">
        <v>242</v>
      </c>
      <c r="H567" s="62">
        <f t="shared" si="218"/>
        <v>1005</v>
      </c>
      <c r="I567" s="62">
        <v>1005</v>
      </c>
      <c r="J567" s="62"/>
      <c r="K567" s="62">
        <f t="shared" si="219"/>
        <v>708.1</v>
      </c>
      <c r="L567" s="62">
        <v>708.1</v>
      </c>
      <c r="M567" s="62"/>
      <c r="N567" s="62">
        <f t="shared" si="205"/>
        <v>70.457711442786064</v>
      </c>
      <c r="O567" s="62">
        <f t="shared" si="207"/>
        <v>70.457711442786064</v>
      </c>
      <c r="P567" s="62"/>
    </row>
    <row r="568" spans="1:16" s="59" customFormat="1" ht="15.75" x14ac:dyDescent="0.25">
      <c r="A568" s="57" t="s">
        <v>264</v>
      </c>
      <c r="B568" s="56" t="s">
        <v>495</v>
      </c>
      <c r="C568" s="56" t="s">
        <v>77</v>
      </c>
      <c r="D568" s="56" t="s">
        <v>240</v>
      </c>
      <c r="E568" s="56" t="s">
        <v>240</v>
      </c>
      <c r="F568" s="56"/>
      <c r="G568" s="56" t="s">
        <v>240</v>
      </c>
      <c r="H568" s="28">
        <f t="shared" ref="H568:M568" si="220">SUM(H569)</f>
        <v>3741.6</v>
      </c>
      <c r="I568" s="28">
        <f t="shared" si="220"/>
        <v>3741.6</v>
      </c>
      <c r="J568" s="28">
        <f t="shared" si="220"/>
        <v>0</v>
      </c>
      <c r="K568" s="28">
        <f t="shared" si="220"/>
        <v>324.10000000000002</v>
      </c>
      <c r="L568" s="28">
        <f t="shared" si="220"/>
        <v>324.10000000000002</v>
      </c>
      <c r="M568" s="28">
        <f t="shared" si="220"/>
        <v>0</v>
      </c>
      <c r="N568" s="28">
        <f t="shared" si="205"/>
        <v>8.6620697028009417</v>
      </c>
      <c r="O568" s="28">
        <f t="shared" si="207"/>
        <v>8.6620697028009417</v>
      </c>
      <c r="P568" s="28"/>
    </row>
    <row r="569" spans="1:16" s="59" customFormat="1" ht="15.75" x14ac:dyDescent="0.25">
      <c r="A569" s="57" t="s">
        <v>500</v>
      </c>
      <c r="B569" s="56" t="s">
        <v>495</v>
      </c>
      <c r="C569" s="56">
        <v>13</v>
      </c>
      <c r="D569" s="56" t="s">
        <v>57</v>
      </c>
      <c r="E569" s="56"/>
      <c r="F569" s="56"/>
      <c r="G569" s="56"/>
      <c r="H569" s="28">
        <f t="shared" ref="H569:H571" si="221">SUM(J569+I569)</f>
        <v>3741.6</v>
      </c>
      <c r="I569" s="28">
        <f>I570</f>
        <v>3741.6</v>
      </c>
      <c r="J569" s="28"/>
      <c r="K569" s="28">
        <f t="shared" ref="K569:K571" si="222">SUM(M569+L569)</f>
        <v>324.10000000000002</v>
      </c>
      <c r="L569" s="28">
        <f>L570</f>
        <v>324.10000000000002</v>
      </c>
      <c r="M569" s="28"/>
      <c r="N569" s="28">
        <f t="shared" si="205"/>
        <v>8.6620697028009417</v>
      </c>
      <c r="O569" s="28">
        <f t="shared" si="207"/>
        <v>8.6620697028009417</v>
      </c>
      <c r="P569" s="28"/>
    </row>
    <row r="570" spans="1:16" s="21" customFormat="1" ht="15.75" x14ac:dyDescent="0.25">
      <c r="A570" s="60" t="s">
        <v>502</v>
      </c>
      <c r="B570" s="61" t="s">
        <v>495</v>
      </c>
      <c r="C570" s="61">
        <v>13</v>
      </c>
      <c r="D570" s="61" t="s">
        <v>57</v>
      </c>
      <c r="E570" s="61" t="s">
        <v>501</v>
      </c>
      <c r="F570" s="61"/>
      <c r="G570" s="61">
        <v>700</v>
      </c>
      <c r="H570" s="62">
        <f t="shared" si="221"/>
        <v>3741.6</v>
      </c>
      <c r="I570" s="62">
        <f>SUM(I571)</f>
        <v>3741.6</v>
      </c>
      <c r="J570" s="62"/>
      <c r="K570" s="62">
        <f t="shared" si="222"/>
        <v>324.10000000000002</v>
      </c>
      <c r="L570" s="62">
        <f>SUM(L571)</f>
        <v>324.10000000000002</v>
      </c>
      <c r="M570" s="62"/>
      <c r="N570" s="62">
        <f t="shared" si="205"/>
        <v>8.6620697028009417</v>
      </c>
      <c r="O570" s="62">
        <f t="shared" si="207"/>
        <v>8.6620697028009417</v>
      </c>
      <c r="P570" s="62"/>
    </row>
    <row r="571" spans="1:16" s="21" customFormat="1" ht="15.75" x14ac:dyDescent="0.25">
      <c r="A571" s="60" t="s">
        <v>502</v>
      </c>
      <c r="B571" s="61" t="s">
        <v>495</v>
      </c>
      <c r="C571" s="61">
        <v>13</v>
      </c>
      <c r="D571" s="61" t="s">
        <v>57</v>
      </c>
      <c r="E571" s="61" t="s">
        <v>501</v>
      </c>
      <c r="F571" s="61"/>
      <c r="G571" s="61">
        <v>720</v>
      </c>
      <c r="H571" s="62">
        <f t="shared" si="221"/>
        <v>3741.6</v>
      </c>
      <c r="I571" s="62">
        <v>3741.6</v>
      </c>
      <c r="J571" s="62"/>
      <c r="K571" s="62">
        <f t="shared" si="222"/>
        <v>324.10000000000002</v>
      </c>
      <c r="L571" s="62">
        <v>324.10000000000002</v>
      </c>
      <c r="M571" s="62"/>
      <c r="N571" s="62">
        <f t="shared" si="205"/>
        <v>8.6620697028009417</v>
      </c>
      <c r="O571" s="62">
        <f t="shared" si="207"/>
        <v>8.6620697028009417</v>
      </c>
      <c r="P571" s="62"/>
    </row>
    <row r="572" spans="1:16" s="59" customFormat="1" ht="15.75" x14ac:dyDescent="0.25">
      <c r="A572" s="57" t="s">
        <v>503</v>
      </c>
      <c r="B572" s="56" t="s">
        <v>504</v>
      </c>
      <c r="C572" s="56" t="s">
        <v>240</v>
      </c>
      <c r="D572" s="56" t="s">
        <v>240</v>
      </c>
      <c r="E572" s="56" t="s">
        <v>240</v>
      </c>
      <c r="F572" s="56"/>
      <c r="G572" s="56" t="s">
        <v>240</v>
      </c>
      <c r="H572" s="28">
        <f>SUM(J572+I572)</f>
        <v>294821.09999999998</v>
      </c>
      <c r="I572" s="28">
        <f>SUM(I573+I599+I637+I615+I592)</f>
        <v>115192.5</v>
      </c>
      <c r="J572" s="28">
        <f>SUM(J573+J599+J637+J615+J592)</f>
        <v>179628.6</v>
      </c>
      <c r="K572" s="28">
        <f>SUM(M572+L572)</f>
        <v>68573.700000000012</v>
      </c>
      <c r="L572" s="28">
        <f>SUM(L573+L599+L637+L615+L592)</f>
        <v>55999.900000000009</v>
      </c>
      <c r="M572" s="28">
        <f>SUM(M573+M599+M637+M615+M592)</f>
        <v>12573.800000000001</v>
      </c>
      <c r="N572" s="28">
        <f t="shared" si="205"/>
        <v>23.259427496878619</v>
      </c>
      <c r="O572" s="28">
        <f t="shared" si="207"/>
        <v>48.614189291837583</v>
      </c>
      <c r="P572" s="28">
        <f t="shared" si="206"/>
        <v>6.9998875457471694</v>
      </c>
    </row>
    <row r="573" spans="1:16" s="86" customFormat="1" ht="15.75" x14ac:dyDescent="0.25">
      <c r="A573" s="57" t="s">
        <v>239</v>
      </c>
      <c r="B573" s="56" t="s">
        <v>504</v>
      </c>
      <c r="C573" s="56" t="s">
        <v>57</v>
      </c>
      <c r="D573" s="56"/>
      <c r="E573" s="56"/>
      <c r="F573" s="56"/>
      <c r="G573" s="56"/>
      <c r="H573" s="28">
        <f t="shared" ref="H573:M573" si="223">SUM(H574)</f>
        <v>35405.199999999997</v>
      </c>
      <c r="I573" s="28">
        <f t="shared" si="223"/>
        <v>35405.199999999997</v>
      </c>
      <c r="J573" s="28">
        <f t="shared" si="223"/>
        <v>0</v>
      </c>
      <c r="K573" s="28">
        <f t="shared" si="223"/>
        <v>31112.600000000002</v>
      </c>
      <c r="L573" s="28">
        <f t="shared" si="223"/>
        <v>31112.600000000002</v>
      </c>
      <c r="M573" s="28">
        <f t="shared" si="223"/>
        <v>0</v>
      </c>
      <c r="N573" s="28">
        <f t="shared" si="205"/>
        <v>87.875792256504695</v>
      </c>
      <c r="O573" s="28">
        <f t="shared" si="207"/>
        <v>87.875792256504695</v>
      </c>
      <c r="P573" s="28"/>
    </row>
    <row r="574" spans="1:16" s="86" customFormat="1" ht="15.75" x14ac:dyDescent="0.25">
      <c r="A574" s="57" t="s">
        <v>76</v>
      </c>
      <c r="B574" s="61" t="s">
        <v>504</v>
      </c>
      <c r="C574" s="56" t="s">
        <v>57</v>
      </c>
      <c r="D574" s="56">
        <v>13</v>
      </c>
      <c r="E574" s="56" t="s">
        <v>240</v>
      </c>
      <c r="F574" s="56"/>
      <c r="G574" s="56" t="s">
        <v>240</v>
      </c>
      <c r="H574" s="28">
        <f>SUM(I574:J574)</f>
        <v>35405.199999999997</v>
      </c>
      <c r="I574" s="28">
        <f>I575+I584+I587</f>
        <v>35405.199999999997</v>
      </c>
      <c r="J574" s="28">
        <f>J575+J584+J587</f>
        <v>0</v>
      </c>
      <c r="K574" s="28">
        <f>SUM(L574:M574)</f>
        <v>31112.600000000002</v>
      </c>
      <c r="L574" s="28">
        <f>L575+L584+L587</f>
        <v>31112.600000000002</v>
      </c>
      <c r="M574" s="28">
        <f>M575+M584+M587</f>
        <v>0</v>
      </c>
      <c r="N574" s="28">
        <f t="shared" si="205"/>
        <v>87.875792256504695</v>
      </c>
      <c r="O574" s="28">
        <f t="shared" si="207"/>
        <v>87.875792256504695</v>
      </c>
      <c r="P574" s="28"/>
    </row>
    <row r="575" spans="1:16" s="86" customFormat="1" ht="15.75" x14ac:dyDescent="0.25">
      <c r="A575" s="57" t="s">
        <v>343</v>
      </c>
      <c r="B575" s="56" t="s">
        <v>504</v>
      </c>
      <c r="C575" s="56" t="s">
        <v>57</v>
      </c>
      <c r="D575" s="56">
        <v>13</v>
      </c>
      <c r="E575" s="56" t="s">
        <v>344</v>
      </c>
      <c r="F575" s="56"/>
      <c r="G575" s="56"/>
      <c r="H575" s="28">
        <f t="shared" ref="H575:H586" si="224">SUM(J575+I575)</f>
        <v>31701</v>
      </c>
      <c r="I575" s="28">
        <f>I576+I579+I582</f>
        <v>31701</v>
      </c>
      <c r="J575" s="28">
        <f>J576+J579+J582</f>
        <v>0</v>
      </c>
      <c r="K575" s="28">
        <f t="shared" ref="K575:K586" si="225">SUM(M575+L575)</f>
        <v>28737.5</v>
      </c>
      <c r="L575" s="28">
        <f>L576+L579+L582</f>
        <v>28737.5</v>
      </c>
      <c r="M575" s="28">
        <f>M576+M579+M582</f>
        <v>0</v>
      </c>
      <c r="N575" s="28">
        <f t="shared" si="205"/>
        <v>90.651714456957194</v>
      </c>
      <c r="O575" s="28">
        <f t="shared" si="207"/>
        <v>90.651714456957194</v>
      </c>
      <c r="P575" s="28"/>
    </row>
    <row r="576" spans="1:16" s="87" customFormat="1" ht="15.75" x14ac:dyDescent="0.25">
      <c r="A576" s="60" t="s">
        <v>346</v>
      </c>
      <c r="B576" s="61" t="s">
        <v>504</v>
      </c>
      <c r="C576" s="61" t="s">
        <v>57</v>
      </c>
      <c r="D576" s="61">
        <v>13</v>
      </c>
      <c r="E576" s="61" t="s">
        <v>344</v>
      </c>
      <c r="F576" s="61"/>
      <c r="G576" s="61">
        <v>120</v>
      </c>
      <c r="H576" s="62">
        <f t="shared" si="224"/>
        <v>29968</v>
      </c>
      <c r="I576" s="62">
        <f>SUM(I577+I578)</f>
        <v>29968</v>
      </c>
      <c r="J576" s="62">
        <f>SUM(J577+J578)</f>
        <v>0</v>
      </c>
      <c r="K576" s="62">
        <f t="shared" si="225"/>
        <v>27761.200000000001</v>
      </c>
      <c r="L576" s="62">
        <f>SUM(L577+L578)</f>
        <v>27761.200000000001</v>
      </c>
      <c r="M576" s="62">
        <f>SUM(M577+M578)</f>
        <v>0</v>
      </c>
      <c r="N576" s="62">
        <f t="shared" si="205"/>
        <v>92.636145221569677</v>
      </c>
      <c r="O576" s="62">
        <f t="shared" si="207"/>
        <v>92.636145221569677</v>
      </c>
      <c r="P576" s="62"/>
    </row>
    <row r="577" spans="1:16" s="87" customFormat="1" ht="15.75" x14ac:dyDescent="0.25">
      <c r="A577" s="60" t="s">
        <v>347</v>
      </c>
      <c r="B577" s="61" t="s">
        <v>504</v>
      </c>
      <c r="C577" s="61" t="s">
        <v>57</v>
      </c>
      <c r="D577" s="61">
        <v>13</v>
      </c>
      <c r="E577" s="61" t="s">
        <v>344</v>
      </c>
      <c r="F577" s="61"/>
      <c r="G577" s="61">
        <v>121</v>
      </c>
      <c r="H577" s="62">
        <f t="shared" si="224"/>
        <v>29368</v>
      </c>
      <c r="I577" s="62">
        <v>29368</v>
      </c>
      <c r="J577" s="62">
        <v>0</v>
      </c>
      <c r="K577" s="62">
        <f t="shared" si="225"/>
        <v>27376.3</v>
      </c>
      <c r="L577" s="62">
        <v>27376.3</v>
      </c>
      <c r="M577" s="62">
        <v>0</v>
      </c>
      <c r="N577" s="62">
        <f t="shared" si="205"/>
        <v>93.21812857532008</v>
      </c>
      <c r="O577" s="62">
        <f t="shared" si="207"/>
        <v>93.21812857532008</v>
      </c>
      <c r="P577" s="62"/>
    </row>
    <row r="578" spans="1:16" s="87" customFormat="1" ht="15.75" x14ac:dyDescent="0.25">
      <c r="A578" s="60" t="s">
        <v>348</v>
      </c>
      <c r="B578" s="61" t="s">
        <v>504</v>
      </c>
      <c r="C578" s="61" t="s">
        <v>57</v>
      </c>
      <c r="D578" s="61">
        <v>13</v>
      </c>
      <c r="E578" s="61" t="s">
        <v>344</v>
      </c>
      <c r="F578" s="61"/>
      <c r="G578" s="61">
        <v>122</v>
      </c>
      <c r="H578" s="62">
        <f t="shared" si="224"/>
        <v>600</v>
      </c>
      <c r="I578" s="62">
        <v>600</v>
      </c>
      <c r="J578" s="62">
        <v>0</v>
      </c>
      <c r="K578" s="62">
        <f t="shared" si="225"/>
        <v>384.9</v>
      </c>
      <c r="L578" s="62">
        <v>384.9</v>
      </c>
      <c r="M578" s="62">
        <v>0</v>
      </c>
      <c r="N578" s="62">
        <f t="shared" si="205"/>
        <v>64.150000000000006</v>
      </c>
      <c r="O578" s="62">
        <f t="shared" si="207"/>
        <v>64.150000000000006</v>
      </c>
      <c r="P578" s="62"/>
    </row>
    <row r="579" spans="1:16" s="87" customFormat="1" ht="15.75" x14ac:dyDescent="0.25">
      <c r="A579" s="60" t="s">
        <v>487</v>
      </c>
      <c r="B579" s="61" t="s">
        <v>504</v>
      </c>
      <c r="C579" s="61" t="s">
        <v>57</v>
      </c>
      <c r="D579" s="61">
        <v>13</v>
      </c>
      <c r="E579" s="61" t="s">
        <v>344</v>
      </c>
      <c r="F579" s="61"/>
      <c r="G579" s="61">
        <v>240</v>
      </c>
      <c r="H579" s="62">
        <f t="shared" si="224"/>
        <v>1729</v>
      </c>
      <c r="I579" s="62">
        <f>SUM(I581+I580)</f>
        <v>1729</v>
      </c>
      <c r="J579" s="62">
        <f>SUM(J581)</f>
        <v>0</v>
      </c>
      <c r="K579" s="62">
        <f t="shared" si="225"/>
        <v>973.59999999999991</v>
      </c>
      <c r="L579" s="62">
        <f>SUM(L581+L580)</f>
        <v>973.59999999999991</v>
      </c>
      <c r="M579" s="62">
        <f>SUM(M581)</f>
        <v>0</v>
      </c>
      <c r="N579" s="62">
        <f t="shared" si="205"/>
        <v>56.310005783689988</v>
      </c>
      <c r="O579" s="62">
        <f t="shared" si="207"/>
        <v>56.310005783689988</v>
      </c>
      <c r="P579" s="62"/>
    </row>
    <row r="580" spans="1:16" s="87" customFormat="1" ht="15.75" x14ac:dyDescent="0.25">
      <c r="A580" s="60" t="s">
        <v>363</v>
      </c>
      <c r="B580" s="61" t="s">
        <v>504</v>
      </c>
      <c r="C580" s="61" t="s">
        <v>57</v>
      </c>
      <c r="D580" s="61" t="s">
        <v>77</v>
      </c>
      <c r="E580" s="61" t="s">
        <v>344</v>
      </c>
      <c r="F580" s="61"/>
      <c r="G580" s="61" t="s">
        <v>649</v>
      </c>
      <c r="H580" s="62">
        <f t="shared" si="224"/>
        <v>631</v>
      </c>
      <c r="I580" s="62">
        <v>631</v>
      </c>
      <c r="J580" s="62"/>
      <c r="K580" s="62">
        <f t="shared" si="225"/>
        <v>269.2</v>
      </c>
      <c r="L580" s="62">
        <v>269.2</v>
      </c>
      <c r="M580" s="62"/>
      <c r="N580" s="62">
        <f t="shared" si="205"/>
        <v>42.662440570522982</v>
      </c>
      <c r="O580" s="62">
        <f t="shared" si="207"/>
        <v>42.662440570522982</v>
      </c>
      <c r="P580" s="62"/>
    </row>
    <row r="581" spans="1:16" s="87" customFormat="1" ht="15.75" x14ac:dyDescent="0.25">
      <c r="A581" s="60" t="s">
        <v>496</v>
      </c>
      <c r="B581" s="61" t="s">
        <v>504</v>
      </c>
      <c r="C581" s="61" t="s">
        <v>57</v>
      </c>
      <c r="D581" s="61">
        <v>13</v>
      </c>
      <c r="E581" s="61" t="s">
        <v>344</v>
      </c>
      <c r="F581" s="61"/>
      <c r="G581" s="61">
        <v>244</v>
      </c>
      <c r="H581" s="62">
        <f t="shared" si="224"/>
        <v>1098</v>
      </c>
      <c r="I581" s="62">
        <v>1098</v>
      </c>
      <c r="J581" s="62">
        <v>0</v>
      </c>
      <c r="K581" s="62">
        <f t="shared" si="225"/>
        <v>704.4</v>
      </c>
      <c r="L581" s="62">
        <v>704.4</v>
      </c>
      <c r="M581" s="62">
        <v>0</v>
      </c>
      <c r="N581" s="62">
        <f t="shared" si="205"/>
        <v>64.15300546448087</v>
      </c>
      <c r="O581" s="62">
        <f t="shared" si="207"/>
        <v>64.15300546448087</v>
      </c>
      <c r="P581" s="62"/>
    </row>
    <row r="582" spans="1:16" s="87" customFormat="1" ht="15.75" x14ac:dyDescent="0.25">
      <c r="A582" s="63" t="s">
        <v>353</v>
      </c>
      <c r="B582" s="61" t="s">
        <v>504</v>
      </c>
      <c r="C582" s="61" t="s">
        <v>57</v>
      </c>
      <c r="D582" s="61">
        <v>13</v>
      </c>
      <c r="E582" s="61" t="s">
        <v>344</v>
      </c>
      <c r="F582" s="61"/>
      <c r="G582" s="61">
        <v>850</v>
      </c>
      <c r="H582" s="62">
        <f t="shared" si="224"/>
        <v>4</v>
      </c>
      <c r="I582" s="62">
        <f>SUM(I583)</f>
        <v>4</v>
      </c>
      <c r="J582" s="62">
        <f>SUM(J583)</f>
        <v>0</v>
      </c>
      <c r="K582" s="62">
        <f t="shared" si="225"/>
        <v>2.7</v>
      </c>
      <c r="L582" s="62">
        <f>SUM(L583)</f>
        <v>2.7</v>
      </c>
      <c r="M582" s="62">
        <f>SUM(M583)</f>
        <v>0</v>
      </c>
      <c r="N582" s="62">
        <f t="shared" si="205"/>
        <v>67.5</v>
      </c>
      <c r="O582" s="62">
        <f t="shared" si="207"/>
        <v>67.5</v>
      </c>
      <c r="P582" s="62"/>
    </row>
    <row r="583" spans="1:16" s="87" customFormat="1" ht="15.75" x14ac:dyDescent="0.25">
      <c r="A583" s="63" t="s">
        <v>354</v>
      </c>
      <c r="B583" s="61" t="s">
        <v>504</v>
      </c>
      <c r="C583" s="61" t="s">
        <v>57</v>
      </c>
      <c r="D583" s="61">
        <v>13</v>
      </c>
      <c r="E583" s="61" t="s">
        <v>344</v>
      </c>
      <c r="F583" s="61"/>
      <c r="G583" s="61">
        <v>852</v>
      </c>
      <c r="H583" s="62">
        <f t="shared" si="224"/>
        <v>4</v>
      </c>
      <c r="I583" s="62">
        <v>4</v>
      </c>
      <c r="J583" s="62">
        <v>0</v>
      </c>
      <c r="K583" s="62">
        <f t="shared" si="225"/>
        <v>2.7</v>
      </c>
      <c r="L583" s="62">
        <v>2.7</v>
      </c>
      <c r="M583" s="62">
        <v>0</v>
      </c>
      <c r="N583" s="62">
        <f t="shared" si="205"/>
        <v>67.5</v>
      </c>
      <c r="O583" s="62">
        <f t="shared" si="207"/>
        <v>67.5</v>
      </c>
      <c r="P583" s="62"/>
    </row>
    <row r="584" spans="1:16" s="86" customFormat="1" ht="15.75" x14ac:dyDescent="0.25">
      <c r="A584" s="51" t="s">
        <v>571</v>
      </c>
      <c r="B584" s="56" t="s">
        <v>504</v>
      </c>
      <c r="C584" s="56" t="s">
        <v>57</v>
      </c>
      <c r="D584" s="56">
        <v>13</v>
      </c>
      <c r="E584" s="56" t="s">
        <v>570</v>
      </c>
      <c r="F584" s="56"/>
      <c r="G584" s="56"/>
      <c r="H584" s="28">
        <f t="shared" si="224"/>
        <v>4.8</v>
      </c>
      <c r="I584" s="28">
        <f>I585</f>
        <v>4.8</v>
      </c>
      <c r="J584" s="28"/>
      <c r="K584" s="28">
        <f t="shared" si="225"/>
        <v>4.7</v>
      </c>
      <c r="L584" s="28">
        <f>L585</f>
        <v>4.7</v>
      </c>
      <c r="M584" s="28"/>
      <c r="N584" s="28">
        <f t="shared" si="205"/>
        <v>97.916666666666671</v>
      </c>
      <c r="O584" s="28">
        <f t="shared" si="207"/>
        <v>97.916666666666671</v>
      </c>
      <c r="P584" s="28"/>
    </row>
    <row r="585" spans="1:16" s="87" customFormat="1" ht="15.75" x14ac:dyDescent="0.25">
      <c r="A585" s="60" t="s">
        <v>664</v>
      </c>
      <c r="B585" s="61" t="s">
        <v>504</v>
      </c>
      <c r="C585" s="61" t="s">
        <v>57</v>
      </c>
      <c r="D585" s="61" t="s">
        <v>77</v>
      </c>
      <c r="E585" s="61" t="s">
        <v>570</v>
      </c>
      <c r="F585" s="61"/>
      <c r="G585" s="61" t="s">
        <v>663</v>
      </c>
      <c r="H585" s="62">
        <f t="shared" si="224"/>
        <v>4.8</v>
      </c>
      <c r="I585" s="62">
        <f>I586</f>
        <v>4.8</v>
      </c>
      <c r="J585" s="62"/>
      <c r="K585" s="62">
        <f t="shared" si="225"/>
        <v>4.7</v>
      </c>
      <c r="L585" s="62">
        <f>L586</f>
        <v>4.7</v>
      </c>
      <c r="M585" s="62"/>
      <c r="N585" s="62">
        <f t="shared" si="205"/>
        <v>97.916666666666671</v>
      </c>
      <c r="O585" s="62">
        <f t="shared" si="207"/>
        <v>97.916666666666671</v>
      </c>
      <c r="P585" s="62"/>
    </row>
    <row r="586" spans="1:16" s="87" customFormat="1" ht="31.5" x14ac:dyDescent="0.25">
      <c r="A586" s="60" t="s">
        <v>662</v>
      </c>
      <c r="B586" s="61" t="s">
        <v>504</v>
      </c>
      <c r="C586" s="61" t="s">
        <v>57</v>
      </c>
      <c r="D586" s="61">
        <v>13</v>
      </c>
      <c r="E586" s="61" t="s">
        <v>570</v>
      </c>
      <c r="F586" s="61"/>
      <c r="G586" s="61" t="s">
        <v>661</v>
      </c>
      <c r="H586" s="62">
        <f t="shared" si="224"/>
        <v>4.8</v>
      </c>
      <c r="I586" s="62">
        <v>4.8</v>
      </c>
      <c r="J586" s="62"/>
      <c r="K586" s="62">
        <f t="shared" si="225"/>
        <v>4.7</v>
      </c>
      <c r="L586" s="62">
        <v>4.7</v>
      </c>
      <c r="M586" s="62"/>
      <c r="N586" s="62">
        <f t="shared" si="205"/>
        <v>97.916666666666671</v>
      </c>
      <c r="O586" s="62">
        <f t="shared" si="207"/>
        <v>97.916666666666671</v>
      </c>
      <c r="P586" s="62"/>
    </row>
    <row r="587" spans="1:16" s="59" customFormat="1" ht="31.5" x14ac:dyDescent="0.25">
      <c r="A587" s="57" t="s">
        <v>505</v>
      </c>
      <c r="B587" s="56" t="s">
        <v>504</v>
      </c>
      <c r="C587" s="56" t="s">
        <v>57</v>
      </c>
      <c r="D587" s="56">
        <v>13</v>
      </c>
      <c r="E587" s="56">
        <v>7950101</v>
      </c>
      <c r="F587" s="56"/>
      <c r="G587" s="56"/>
      <c r="H587" s="28">
        <f>SUM(J587+I587)</f>
        <v>3699.4</v>
      </c>
      <c r="I587" s="28">
        <f>I588+I590</f>
        <v>3699.4</v>
      </c>
      <c r="J587" s="28">
        <f>J588+J590</f>
        <v>0</v>
      </c>
      <c r="K587" s="28">
        <f>SUM(M587+L587)</f>
        <v>2370.4</v>
      </c>
      <c r="L587" s="28">
        <f>L588+L590</f>
        <v>2370.4</v>
      </c>
      <c r="M587" s="28">
        <f>M588+M590</f>
        <v>0</v>
      </c>
      <c r="N587" s="28">
        <f t="shared" ref="N587:N650" si="226">K587*100/H587</f>
        <v>64.075255446829217</v>
      </c>
      <c r="O587" s="28">
        <f t="shared" ref="O587:O638" si="227">L587*100/I587</f>
        <v>64.075255446829217</v>
      </c>
      <c r="P587" s="28"/>
    </row>
    <row r="588" spans="1:16" s="21" customFormat="1" ht="15.75" x14ac:dyDescent="0.25">
      <c r="A588" s="60" t="s">
        <v>350</v>
      </c>
      <c r="B588" s="61" t="s">
        <v>504</v>
      </c>
      <c r="C588" s="61" t="s">
        <v>57</v>
      </c>
      <c r="D588" s="61">
        <v>13</v>
      </c>
      <c r="E588" s="61">
        <v>7950101</v>
      </c>
      <c r="F588" s="61"/>
      <c r="G588" s="61">
        <v>240</v>
      </c>
      <c r="H588" s="62">
        <f>SUM(J588+I588)</f>
        <v>3609.4</v>
      </c>
      <c r="I588" s="62">
        <f t="shared" ref="I588:M588" si="228">SUM(I589)</f>
        <v>3609.4</v>
      </c>
      <c r="J588" s="62">
        <f t="shared" si="228"/>
        <v>0</v>
      </c>
      <c r="K588" s="62">
        <f>SUM(M588+L588)</f>
        <v>2330.4</v>
      </c>
      <c r="L588" s="62">
        <f t="shared" si="228"/>
        <v>2330.4</v>
      </c>
      <c r="M588" s="62">
        <f t="shared" si="228"/>
        <v>0</v>
      </c>
      <c r="N588" s="62">
        <f t="shared" si="226"/>
        <v>64.564747603479802</v>
      </c>
      <c r="O588" s="62">
        <f t="shared" si="227"/>
        <v>64.564747603479802</v>
      </c>
      <c r="P588" s="62"/>
    </row>
    <row r="589" spans="1:16" s="21" customFormat="1" ht="15.75" x14ac:dyDescent="0.25">
      <c r="A589" s="60" t="s">
        <v>351</v>
      </c>
      <c r="B589" s="61" t="s">
        <v>504</v>
      </c>
      <c r="C589" s="61" t="s">
        <v>57</v>
      </c>
      <c r="D589" s="61">
        <v>13</v>
      </c>
      <c r="E589" s="61">
        <v>7950101</v>
      </c>
      <c r="F589" s="61"/>
      <c r="G589" s="61">
        <v>244</v>
      </c>
      <c r="H589" s="62">
        <f>SUM(J589+I589)</f>
        <v>3609.4</v>
      </c>
      <c r="I589" s="62">
        <v>3609.4</v>
      </c>
      <c r="J589" s="62">
        <v>0</v>
      </c>
      <c r="K589" s="62">
        <f>SUM(M589+L589)</f>
        <v>2330.4</v>
      </c>
      <c r="L589" s="62">
        <v>2330.4</v>
      </c>
      <c r="M589" s="62">
        <v>0</v>
      </c>
      <c r="N589" s="62">
        <f t="shared" si="226"/>
        <v>64.564747603479802</v>
      </c>
      <c r="O589" s="62">
        <f t="shared" si="227"/>
        <v>64.564747603479802</v>
      </c>
      <c r="P589" s="62"/>
    </row>
    <row r="590" spans="1:16" s="21" customFormat="1" ht="15.75" x14ac:dyDescent="0.25">
      <c r="A590" s="63" t="s">
        <v>353</v>
      </c>
      <c r="B590" s="61" t="s">
        <v>504</v>
      </c>
      <c r="C590" s="61" t="s">
        <v>57</v>
      </c>
      <c r="D590" s="61">
        <v>13</v>
      </c>
      <c r="E590" s="61">
        <v>7950101</v>
      </c>
      <c r="F590" s="61"/>
      <c r="G590" s="61" t="s">
        <v>706</v>
      </c>
      <c r="H590" s="62">
        <f t="shared" ref="H590:H591" si="229">SUM(J590+I590)</f>
        <v>90</v>
      </c>
      <c r="I590" s="62">
        <f>I591</f>
        <v>90</v>
      </c>
      <c r="J590" s="62">
        <f>J591</f>
        <v>0</v>
      </c>
      <c r="K590" s="62">
        <f t="shared" ref="K590:K591" si="230">SUM(M590+L590)</f>
        <v>40</v>
      </c>
      <c r="L590" s="62">
        <f>L591</f>
        <v>40</v>
      </c>
      <c r="M590" s="62">
        <f>M591</f>
        <v>0</v>
      </c>
      <c r="N590" s="62">
        <f t="shared" si="226"/>
        <v>44.444444444444443</v>
      </c>
      <c r="O590" s="62">
        <f t="shared" si="227"/>
        <v>44.444444444444443</v>
      </c>
      <c r="P590" s="62"/>
    </row>
    <row r="591" spans="1:16" s="21" customFormat="1" ht="15.75" x14ac:dyDescent="0.25">
      <c r="A591" s="63" t="s">
        <v>354</v>
      </c>
      <c r="B591" s="61" t="s">
        <v>504</v>
      </c>
      <c r="C591" s="61" t="s">
        <v>57</v>
      </c>
      <c r="D591" s="61">
        <v>13</v>
      </c>
      <c r="E591" s="61">
        <v>7950101</v>
      </c>
      <c r="F591" s="61"/>
      <c r="G591" s="61" t="s">
        <v>707</v>
      </c>
      <c r="H591" s="62">
        <f t="shared" si="229"/>
        <v>90</v>
      </c>
      <c r="I591" s="62">
        <v>90</v>
      </c>
      <c r="J591" s="62"/>
      <c r="K591" s="62">
        <f t="shared" si="230"/>
        <v>40</v>
      </c>
      <c r="L591" s="62">
        <v>40</v>
      </c>
      <c r="M591" s="62"/>
      <c r="N591" s="62">
        <f t="shared" si="226"/>
        <v>44.444444444444443</v>
      </c>
      <c r="O591" s="62">
        <f t="shared" si="227"/>
        <v>44.444444444444443</v>
      </c>
      <c r="P591" s="62"/>
    </row>
    <row r="592" spans="1:16" s="59" customFormat="1" ht="15.75" x14ac:dyDescent="0.25">
      <c r="A592" s="57" t="s">
        <v>246</v>
      </c>
      <c r="B592" s="56" t="s">
        <v>504</v>
      </c>
      <c r="C592" s="56" t="s">
        <v>61</v>
      </c>
      <c r="D592" s="56"/>
      <c r="E592" s="56"/>
      <c r="F592" s="56"/>
      <c r="G592" s="56"/>
      <c r="H592" s="28">
        <f>SUM(I592:J592)</f>
        <v>23407.8</v>
      </c>
      <c r="I592" s="28">
        <f>I593+I596</f>
        <v>1183.2</v>
      </c>
      <c r="J592" s="28">
        <f>J593+J596</f>
        <v>22224.6</v>
      </c>
      <c r="K592" s="28">
        <f>SUM(L592:M592)</f>
        <v>0</v>
      </c>
      <c r="L592" s="28">
        <f>L593+L596</f>
        <v>0</v>
      </c>
      <c r="M592" s="28">
        <f>M593+M596</f>
        <v>0</v>
      </c>
      <c r="N592" s="28">
        <f t="shared" si="226"/>
        <v>0</v>
      </c>
      <c r="O592" s="28">
        <f t="shared" si="227"/>
        <v>0</v>
      </c>
      <c r="P592" s="28">
        <f t="shared" ref="P592:P650" si="231">M592*100/J592</f>
        <v>0</v>
      </c>
    </row>
    <row r="593" spans="1:16" s="59" customFormat="1" ht="31.5" x14ac:dyDescent="0.25">
      <c r="A593" s="52" t="s">
        <v>823</v>
      </c>
      <c r="B593" s="56" t="s">
        <v>504</v>
      </c>
      <c r="C593" s="56" t="s">
        <v>61</v>
      </c>
      <c r="D593" s="56" t="s">
        <v>91</v>
      </c>
      <c r="E593" s="56" t="s">
        <v>677</v>
      </c>
      <c r="F593" s="56"/>
      <c r="G593" s="56"/>
      <c r="H593" s="28">
        <f>H594</f>
        <v>1183.2</v>
      </c>
      <c r="I593" s="28">
        <f t="shared" ref="I593:M593" si="232">I594</f>
        <v>1183.2</v>
      </c>
      <c r="J593" s="28">
        <f t="shared" si="232"/>
        <v>0</v>
      </c>
      <c r="K593" s="28">
        <f>K594</f>
        <v>0</v>
      </c>
      <c r="L593" s="28">
        <f t="shared" si="232"/>
        <v>0</v>
      </c>
      <c r="M593" s="28">
        <f t="shared" si="232"/>
        <v>0</v>
      </c>
      <c r="N593" s="28">
        <f t="shared" si="226"/>
        <v>0</v>
      </c>
      <c r="O593" s="28">
        <f t="shared" si="227"/>
        <v>0</v>
      </c>
      <c r="P593" s="28"/>
    </row>
    <row r="594" spans="1:16" s="21" customFormat="1" ht="15.75" x14ac:dyDescent="0.25">
      <c r="A594" s="60" t="s">
        <v>350</v>
      </c>
      <c r="B594" s="61" t="s">
        <v>504</v>
      </c>
      <c r="C594" s="61" t="s">
        <v>61</v>
      </c>
      <c r="D594" s="61" t="s">
        <v>91</v>
      </c>
      <c r="E594" s="61" t="s">
        <v>677</v>
      </c>
      <c r="F594" s="61"/>
      <c r="G594" s="61" t="s">
        <v>397</v>
      </c>
      <c r="H594" s="62">
        <f>H595</f>
        <v>1183.2</v>
      </c>
      <c r="I594" s="62">
        <f>I595</f>
        <v>1183.2</v>
      </c>
      <c r="J594" s="62"/>
      <c r="K594" s="62">
        <f>K595</f>
        <v>0</v>
      </c>
      <c r="L594" s="62">
        <f>L595</f>
        <v>0</v>
      </c>
      <c r="M594" s="62"/>
      <c r="N594" s="62">
        <f t="shared" si="226"/>
        <v>0</v>
      </c>
      <c r="O594" s="62">
        <f t="shared" si="227"/>
        <v>0</v>
      </c>
      <c r="P594" s="62"/>
    </row>
    <row r="595" spans="1:16" s="21" customFormat="1" ht="15.75" x14ac:dyDescent="0.25">
      <c r="A595" s="60" t="s">
        <v>351</v>
      </c>
      <c r="B595" s="61" t="s">
        <v>504</v>
      </c>
      <c r="C595" s="61" t="s">
        <v>61</v>
      </c>
      <c r="D595" s="61" t="s">
        <v>91</v>
      </c>
      <c r="E595" s="61" t="s">
        <v>677</v>
      </c>
      <c r="F595" s="61"/>
      <c r="G595" s="61" t="s">
        <v>392</v>
      </c>
      <c r="H595" s="62">
        <f>SUM(I595:J595)</f>
        <v>1183.2</v>
      </c>
      <c r="I595" s="62">
        <v>1183.2</v>
      </c>
      <c r="J595" s="62"/>
      <c r="K595" s="62">
        <f>SUM(L595:M595)</f>
        <v>0</v>
      </c>
      <c r="L595" s="62">
        <v>0</v>
      </c>
      <c r="M595" s="62"/>
      <c r="N595" s="62">
        <f t="shared" si="226"/>
        <v>0</v>
      </c>
      <c r="O595" s="62">
        <f t="shared" si="227"/>
        <v>0</v>
      </c>
      <c r="P595" s="62"/>
    </row>
    <row r="596" spans="1:16" s="59" customFormat="1" ht="31.5" x14ac:dyDescent="0.25">
      <c r="A596" s="57" t="s">
        <v>824</v>
      </c>
      <c r="B596" s="56" t="s">
        <v>504</v>
      </c>
      <c r="C596" s="56" t="s">
        <v>61</v>
      </c>
      <c r="D596" s="56" t="s">
        <v>91</v>
      </c>
      <c r="E596" s="56" t="s">
        <v>680</v>
      </c>
      <c r="F596" s="56"/>
      <c r="G596" s="56"/>
      <c r="H596" s="28">
        <f>H597</f>
        <v>22224.6</v>
      </c>
      <c r="I596" s="28">
        <f t="shared" ref="I596:M596" si="233">I597</f>
        <v>0</v>
      </c>
      <c r="J596" s="28">
        <f t="shared" si="233"/>
        <v>22224.6</v>
      </c>
      <c r="K596" s="28">
        <f>K597</f>
        <v>0</v>
      </c>
      <c r="L596" s="28">
        <f t="shared" si="233"/>
        <v>0</v>
      </c>
      <c r="M596" s="28">
        <f t="shared" si="233"/>
        <v>0</v>
      </c>
      <c r="N596" s="28">
        <f t="shared" si="226"/>
        <v>0</v>
      </c>
      <c r="O596" s="28"/>
      <c r="P596" s="28">
        <f t="shared" si="231"/>
        <v>0</v>
      </c>
    </row>
    <row r="597" spans="1:16" s="21" customFormat="1" ht="15.75" x14ac:dyDescent="0.25">
      <c r="A597" s="60" t="s">
        <v>350</v>
      </c>
      <c r="B597" s="61" t="s">
        <v>504</v>
      </c>
      <c r="C597" s="61" t="s">
        <v>61</v>
      </c>
      <c r="D597" s="61" t="s">
        <v>91</v>
      </c>
      <c r="E597" s="61" t="s">
        <v>680</v>
      </c>
      <c r="F597" s="61"/>
      <c r="G597" s="61" t="s">
        <v>397</v>
      </c>
      <c r="H597" s="62">
        <f>SUM(I597:J597)</f>
        <v>22224.6</v>
      </c>
      <c r="I597" s="62">
        <f>I598</f>
        <v>0</v>
      </c>
      <c r="J597" s="62">
        <f>J598</f>
        <v>22224.6</v>
      </c>
      <c r="K597" s="62">
        <f>SUM(L597:M597)</f>
        <v>0</v>
      </c>
      <c r="L597" s="62">
        <f>L598</f>
        <v>0</v>
      </c>
      <c r="M597" s="62">
        <f>M598</f>
        <v>0</v>
      </c>
      <c r="N597" s="62">
        <f t="shared" si="226"/>
        <v>0</v>
      </c>
      <c r="O597" s="62"/>
      <c r="P597" s="62">
        <f t="shared" si="231"/>
        <v>0</v>
      </c>
    </row>
    <row r="598" spans="1:16" s="21" customFormat="1" ht="15.75" x14ac:dyDescent="0.25">
      <c r="A598" s="60" t="s">
        <v>351</v>
      </c>
      <c r="B598" s="61" t="s">
        <v>504</v>
      </c>
      <c r="C598" s="61" t="s">
        <v>61</v>
      </c>
      <c r="D598" s="61" t="s">
        <v>91</v>
      </c>
      <c r="E598" s="61" t="s">
        <v>680</v>
      </c>
      <c r="F598" s="61"/>
      <c r="G598" s="61" t="s">
        <v>392</v>
      </c>
      <c r="H598" s="62">
        <f t="shared" ref="H598" si="234">SUM(I598:J598)</f>
        <v>22224.6</v>
      </c>
      <c r="I598" s="62"/>
      <c r="J598" s="62">
        <v>22224.6</v>
      </c>
      <c r="K598" s="62">
        <f t="shared" ref="K598" si="235">SUM(L598:M598)</f>
        <v>0</v>
      </c>
      <c r="L598" s="62">
        <v>0</v>
      </c>
      <c r="M598" s="62"/>
      <c r="N598" s="62">
        <f t="shared" si="226"/>
        <v>0</v>
      </c>
      <c r="O598" s="62"/>
      <c r="P598" s="62">
        <f t="shared" si="231"/>
        <v>0</v>
      </c>
    </row>
    <row r="599" spans="1:16" s="59" customFormat="1" ht="15.75" x14ac:dyDescent="0.25">
      <c r="A599" s="57" t="s">
        <v>248</v>
      </c>
      <c r="B599" s="56" t="s">
        <v>504</v>
      </c>
      <c r="C599" s="56" t="s">
        <v>63</v>
      </c>
      <c r="D599" s="56" t="s">
        <v>240</v>
      </c>
      <c r="E599" s="56" t="s">
        <v>240</v>
      </c>
      <c r="F599" s="56"/>
      <c r="G599" s="56" t="s">
        <v>240</v>
      </c>
      <c r="H599" s="28">
        <f>SUM(I599:J599)</f>
        <v>2149</v>
      </c>
      <c r="I599" s="28">
        <f>SUM(I600+I604)</f>
        <v>1402.7</v>
      </c>
      <c r="J599" s="28">
        <f>SUM(J600+J604)</f>
        <v>746.3</v>
      </c>
      <c r="K599" s="28">
        <f>SUM(L599:M599)</f>
        <v>580</v>
      </c>
      <c r="L599" s="28">
        <f>SUM(L600+L604)</f>
        <v>258.39999999999998</v>
      </c>
      <c r="M599" s="28">
        <f>SUM(M600+M604)</f>
        <v>321.60000000000002</v>
      </c>
      <c r="N599" s="28">
        <f t="shared" si="226"/>
        <v>26.989297347603536</v>
      </c>
      <c r="O599" s="28">
        <f t="shared" si="227"/>
        <v>18.421615455906462</v>
      </c>
      <c r="P599" s="28">
        <f t="shared" si="231"/>
        <v>43.092590111215337</v>
      </c>
    </row>
    <row r="600" spans="1:16" s="59" customFormat="1" ht="15.75" x14ac:dyDescent="0.25">
      <c r="A600" s="57" t="s">
        <v>114</v>
      </c>
      <c r="B600" s="56" t="s">
        <v>504</v>
      </c>
      <c r="C600" s="56" t="s">
        <v>63</v>
      </c>
      <c r="D600" s="56">
        <v>10</v>
      </c>
      <c r="E600" s="56"/>
      <c r="F600" s="56"/>
      <c r="G600" s="56"/>
      <c r="H600" s="28">
        <f t="shared" ref="H600:H603" si="236">SUM(J600+I600)</f>
        <v>295.2</v>
      </c>
      <c r="I600" s="28">
        <f>I601</f>
        <v>295.2</v>
      </c>
      <c r="J600" s="28"/>
      <c r="K600" s="28">
        <f t="shared" ref="K600:K603" si="237">SUM(M600+L600)</f>
        <v>202.2</v>
      </c>
      <c r="L600" s="28">
        <f>L601</f>
        <v>202.2</v>
      </c>
      <c r="M600" s="28"/>
      <c r="N600" s="28">
        <f t="shared" si="226"/>
        <v>68.495934959349597</v>
      </c>
      <c r="O600" s="28">
        <f t="shared" si="227"/>
        <v>68.495934959349597</v>
      </c>
      <c r="P600" s="28"/>
    </row>
    <row r="601" spans="1:16" s="59" customFormat="1" ht="15.75" x14ac:dyDescent="0.25">
      <c r="A601" s="57" t="s">
        <v>362</v>
      </c>
      <c r="B601" s="56" t="s">
        <v>504</v>
      </c>
      <c r="C601" s="56" t="s">
        <v>63</v>
      </c>
      <c r="D601" s="56">
        <v>10</v>
      </c>
      <c r="E601" s="56">
        <v>3300200</v>
      </c>
      <c r="F601" s="56"/>
      <c r="G601" s="56"/>
      <c r="H601" s="28">
        <f t="shared" si="236"/>
        <v>295.2</v>
      </c>
      <c r="I601" s="28">
        <f>I602</f>
        <v>295.2</v>
      </c>
      <c r="J601" s="28"/>
      <c r="K601" s="28">
        <f t="shared" si="237"/>
        <v>202.2</v>
      </c>
      <c r="L601" s="28">
        <f>L602</f>
        <v>202.2</v>
      </c>
      <c r="M601" s="28"/>
      <c r="N601" s="28">
        <f t="shared" si="226"/>
        <v>68.495934959349597</v>
      </c>
      <c r="O601" s="28">
        <f t="shared" si="227"/>
        <v>68.495934959349597</v>
      </c>
      <c r="P601" s="28"/>
    </row>
    <row r="602" spans="1:16" s="21" customFormat="1" ht="15.75" x14ac:dyDescent="0.25">
      <c r="A602" s="60" t="s">
        <v>487</v>
      </c>
      <c r="B602" s="61" t="s">
        <v>504</v>
      </c>
      <c r="C602" s="61" t="s">
        <v>63</v>
      </c>
      <c r="D602" s="61">
        <v>10</v>
      </c>
      <c r="E602" s="61">
        <v>3300200</v>
      </c>
      <c r="F602" s="61"/>
      <c r="G602" s="61">
        <v>240</v>
      </c>
      <c r="H602" s="62">
        <f t="shared" si="236"/>
        <v>295.2</v>
      </c>
      <c r="I602" s="62">
        <f>SUM(I603)</f>
        <v>295.2</v>
      </c>
      <c r="J602" s="62"/>
      <c r="K602" s="62">
        <f t="shared" si="237"/>
        <v>202.2</v>
      </c>
      <c r="L602" s="62">
        <f>SUM(L603)</f>
        <v>202.2</v>
      </c>
      <c r="M602" s="62"/>
      <c r="N602" s="62">
        <f t="shared" si="226"/>
        <v>68.495934959349597</v>
      </c>
      <c r="O602" s="62">
        <f t="shared" si="227"/>
        <v>68.495934959349597</v>
      </c>
      <c r="P602" s="62"/>
    </row>
    <row r="603" spans="1:16" s="21" customFormat="1" ht="15.75" x14ac:dyDescent="0.25">
      <c r="A603" s="60" t="s">
        <v>363</v>
      </c>
      <c r="B603" s="61" t="s">
        <v>504</v>
      </c>
      <c r="C603" s="61" t="s">
        <v>63</v>
      </c>
      <c r="D603" s="61">
        <v>10</v>
      </c>
      <c r="E603" s="61">
        <v>3300200</v>
      </c>
      <c r="F603" s="61"/>
      <c r="G603" s="61">
        <v>242</v>
      </c>
      <c r="H603" s="62">
        <f t="shared" si="236"/>
        <v>295.2</v>
      </c>
      <c r="I603" s="62">
        <f>SUM('[1]свод 2012'!U135)</f>
        <v>295.2</v>
      </c>
      <c r="J603" s="62"/>
      <c r="K603" s="62">
        <f t="shared" si="237"/>
        <v>202.2</v>
      </c>
      <c r="L603" s="62">
        <v>202.2</v>
      </c>
      <c r="M603" s="62"/>
      <c r="N603" s="62">
        <f t="shared" si="226"/>
        <v>68.495934959349597</v>
      </c>
      <c r="O603" s="62">
        <f t="shared" si="227"/>
        <v>68.495934959349597</v>
      </c>
      <c r="P603" s="62"/>
    </row>
    <row r="604" spans="1:16" s="59" customFormat="1" ht="15.75" x14ac:dyDescent="0.25">
      <c r="A604" s="57" t="s">
        <v>119</v>
      </c>
      <c r="B604" s="56" t="s">
        <v>504</v>
      </c>
      <c r="C604" s="56" t="s">
        <v>63</v>
      </c>
      <c r="D604" s="56">
        <v>12</v>
      </c>
      <c r="E604" s="56"/>
      <c r="F604" s="56"/>
      <c r="G604" s="56"/>
      <c r="H604" s="28">
        <f>H605+H608</f>
        <v>1853.8</v>
      </c>
      <c r="I604" s="28">
        <f t="shared" ref="I604:J604" si="238">I605+I608</f>
        <v>1107.5</v>
      </c>
      <c r="J604" s="28">
        <f t="shared" si="238"/>
        <v>746.3</v>
      </c>
      <c r="K604" s="28">
        <f>K605+K608</f>
        <v>377.8</v>
      </c>
      <c r="L604" s="28">
        <f t="shared" ref="L604:M604" si="239">L605+L608</f>
        <v>56.2</v>
      </c>
      <c r="M604" s="28">
        <f t="shared" si="239"/>
        <v>321.60000000000002</v>
      </c>
      <c r="N604" s="28">
        <f t="shared" si="226"/>
        <v>20.379760491962458</v>
      </c>
      <c r="O604" s="28">
        <f t="shared" si="227"/>
        <v>5.0744920993227991</v>
      </c>
      <c r="P604" s="28">
        <f t="shared" si="231"/>
        <v>43.092590111215337</v>
      </c>
    </row>
    <row r="605" spans="1:16" s="59" customFormat="1" ht="31.5" x14ac:dyDescent="0.25">
      <c r="A605" s="57" t="s">
        <v>825</v>
      </c>
      <c r="B605" s="56" t="s">
        <v>504</v>
      </c>
      <c r="C605" s="56" t="s">
        <v>63</v>
      </c>
      <c r="D605" s="56" t="s">
        <v>120</v>
      </c>
      <c r="E605" s="56" t="s">
        <v>544</v>
      </c>
      <c r="F605" s="56"/>
      <c r="G605" s="56"/>
      <c r="H605" s="28">
        <f t="shared" ref="H605:M606" si="240">H606</f>
        <v>746.3</v>
      </c>
      <c r="I605" s="28">
        <f t="shared" si="240"/>
        <v>0</v>
      </c>
      <c r="J605" s="28">
        <f t="shared" si="240"/>
        <v>746.3</v>
      </c>
      <c r="K605" s="28">
        <f t="shared" si="240"/>
        <v>321.60000000000002</v>
      </c>
      <c r="L605" s="28">
        <f t="shared" si="240"/>
        <v>0</v>
      </c>
      <c r="M605" s="28">
        <f t="shared" si="240"/>
        <v>321.60000000000002</v>
      </c>
      <c r="N605" s="28">
        <f t="shared" si="226"/>
        <v>43.092590111215337</v>
      </c>
      <c r="O605" s="28"/>
      <c r="P605" s="28">
        <f t="shared" si="231"/>
        <v>43.092590111215337</v>
      </c>
    </row>
    <row r="606" spans="1:16" s="21" customFormat="1" ht="15.75" x14ac:dyDescent="0.25">
      <c r="A606" s="60" t="s">
        <v>389</v>
      </c>
      <c r="B606" s="61" t="s">
        <v>504</v>
      </c>
      <c r="C606" s="61" t="s">
        <v>63</v>
      </c>
      <c r="D606" s="61" t="s">
        <v>120</v>
      </c>
      <c r="E606" s="61" t="s">
        <v>544</v>
      </c>
      <c r="F606" s="61"/>
      <c r="G606" s="61" t="s">
        <v>397</v>
      </c>
      <c r="H606" s="62">
        <f t="shared" si="240"/>
        <v>746.3</v>
      </c>
      <c r="I606" s="62">
        <f t="shared" si="240"/>
        <v>0</v>
      </c>
      <c r="J606" s="62">
        <f t="shared" si="240"/>
        <v>746.3</v>
      </c>
      <c r="K606" s="62">
        <f t="shared" si="240"/>
        <v>321.60000000000002</v>
      </c>
      <c r="L606" s="62">
        <f t="shared" si="240"/>
        <v>0</v>
      </c>
      <c r="M606" s="62">
        <f t="shared" si="240"/>
        <v>321.60000000000002</v>
      </c>
      <c r="N606" s="62">
        <f t="shared" si="226"/>
        <v>43.092590111215337</v>
      </c>
      <c r="O606" s="62"/>
      <c r="P606" s="62">
        <f t="shared" si="231"/>
        <v>43.092590111215337</v>
      </c>
    </row>
    <row r="607" spans="1:16" s="21" customFormat="1" ht="15.75" x14ac:dyDescent="0.25">
      <c r="A607" s="60" t="s">
        <v>390</v>
      </c>
      <c r="B607" s="61" t="s">
        <v>504</v>
      </c>
      <c r="C607" s="61" t="s">
        <v>63</v>
      </c>
      <c r="D607" s="61" t="s">
        <v>120</v>
      </c>
      <c r="E607" s="61" t="s">
        <v>544</v>
      </c>
      <c r="F607" s="61"/>
      <c r="G607" s="61" t="s">
        <v>392</v>
      </c>
      <c r="H607" s="62">
        <f>SUM(I607:J607)</f>
        <v>746.3</v>
      </c>
      <c r="I607" s="62"/>
      <c r="J607" s="62">
        <v>746.3</v>
      </c>
      <c r="K607" s="62">
        <f>SUM(L607:M607)</f>
        <v>321.60000000000002</v>
      </c>
      <c r="L607" s="62">
        <v>0</v>
      </c>
      <c r="M607" s="62">
        <v>321.60000000000002</v>
      </c>
      <c r="N607" s="62">
        <f t="shared" si="226"/>
        <v>43.092590111215337</v>
      </c>
      <c r="O607" s="62"/>
      <c r="P607" s="62">
        <f t="shared" si="231"/>
        <v>43.092590111215337</v>
      </c>
    </row>
    <row r="608" spans="1:16" s="59" customFormat="1" ht="15.75" x14ac:dyDescent="0.25">
      <c r="A608" s="57" t="s">
        <v>827</v>
      </c>
      <c r="B608" s="56"/>
      <c r="C608" s="56"/>
      <c r="D608" s="56"/>
      <c r="E608" s="56" t="s">
        <v>425</v>
      </c>
      <c r="F608" s="56"/>
      <c r="G608" s="56"/>
      <c r="H608" s="28">
        <f>H609+H612</f>
        <v>1107.5</v>
      </c>
      <c r="I608" s="28">
        <f t="shared" ref="I608:J608" si="241">I609+I612</f>
        <v>1107.5</v>
      </c>
      <c r="J608" s="28">
        <f t="shared" si="241"/>
        <v>0</v>
      </c>
      <c r="K608" s="28">
        <f>K609+K612</f>
        <v>56.2</v>
      </c>
      <c r="L608" s="28">
        <f t="shared" ref="L608:M608" si="242">L609+L612</f>
        <v>56.2</v>
      </c>
      <c r="M608" s="28">
        <f t="shared" si="242"/>
        <v>0</v>
      </c>
      <c r="N608" s="28">
        <f t="shared" si="226"/>
        <v>5.0744920993227991</v>
      </c>
      <c r="O608" s="28">
        <f t="shared" si="227"/>
        <v>5.0744920993227991</v>
      </c>
      <c r="P608" s="28"/>
    </row>
    <row r="609" spans="1:16" s="59" customFormat="1" ht="34.5" customHeight="1" x14ac:dyDescent="0.25">
      <c r="A609" s="51" t="s">
        <v>826</v>
      </c>
      <c r="B609" s="56" t="s">
        <v>504</v>
      </c>
      <c r="C609" s="56" t="s">
        <v>63</v>
      </c>
      <c r="D609" s="56" t="s">
        <v>120</v>
      </c>
      <c r="E609" s="56" t="s">
        <v>506</v>
      </c>
      <c r="F609" s="56"/>
      <c r="G609" s="56"/>
      <c r="H609" s="28">
        <f t="shared" ref="H609:M610" si="243">H610</f>
        <v>1100</v>
      </c>
      <c r="I609" s="28">
        <f t="shared" si="243"/>
        <v>1100</v>
      </c>
      <c r="J609" s="28">
        <f t="shared" si="243"/>
        <v>0</v>
      </c>
      <c r="K609" s="28">
        <f t="shared" si="243"/>
        <v>53</v>
      </c>
      <c r="L609" s="28">
        <f t="shared" si="243"/>
        <v>53</v>
      </c>
      <c r="M609" s="28">
        <f t="shared" si="243"/>
        <v>0</v>
      </c>
      <c r="N609" s="28">
        <f t="shared" si="226"/>
        <v>4.8181818181818183</v>
      </c>
      <c r="O609" s="28">
        <f t="shared" si="227"/>
        <v>4.8181818181818183</v>
      </c>
      <c r="P609" s="28"/>
    </row>
    <row r="610" spans="1:16" s="21" customFormat="1" ht="15.75" x14ac:dyDescent="0.25">
      <c r="A610" s="60" t="s">
        <v>389</v>
      </c>
      <c r="B610" s="61" t="s">
        <v>504</v>
      </c>
      <c r="C610" s="61" t="s">
        <v>63</v>
      </c>
      <c r="D610" s="61" t="s">
        <v>120</v>
      </c>
      <c r="E610" s="61" t="s">
        <v>506</v>
      </c>
      <c r="F610" s="61"/>
      <c r="G610" s="61" t="s">
        <v>397</v>
      </c>
      <c r="H610" s="62">
        <f t="shared" si="243"/>
        <v>1100</v>
      </c>
      <c r="I610" s="62">
        <f t="shared" si="243"/>
        <v>1100</v>
      </c>
      <c r="J610" s="62">
        <f t="shared" si="243"/>
        <v>0</v>
      </c>
      <c r="K610" s="62">
        <f t="shared" si="243"/>
        <v>53</v>
      </c>
      <c r="L610" s="62">
        <f t="shared" si="243"/>
        <v>53</v>
      </c>
      <c r="M610" s="62">
        <f t="shared" si="243"/>
        <v>0</v>
      </c>
      <c r="N610" s="62">
        <f t="shared" si="226"/>
        <v>4.8181818181818183</v>
      </c>
      <c r="O610" s="62">
        <f t="shared" si="227"/>
        <v>4.8181818181818183</v>
      </c>
      <c r="P610" s="62"/>
    </row>
    <row r="611" spans="1:16" s="21" customFormat="1" ht="15.75" x14ac:dyDescent="0.25">
      <c r="A611" s="60" t="s">
        <v>390</v>
      </c>
      <c r="B611" s="61" t="s">
        <v>504</v>
      </c>
      <c r="C611" s="61" t="s">
        <v>63</v>
      </c>
      <c r="D611" s="61" t="s">
        <v>120</v>
      </c>
      <c r="E611" s="61" t="s">
        <v>506</v>
      </c>
      <c r="F611" s="61"/>
      <c r="G611" s="61" t="s">
        <v>392</v>
      </c>
      <c r="H611" s="62">
        <f>SUM(I611:J611)</f>
        <v>1100</v>
      </c>
      <c r="I611" s="62">
        <f>SUM('[1]свод 2012'!U139)</f>
        <v>1100</v>
      </c>
      <c r="J611" s="62"/>
      <c r="K611" s="62">
        <f>SUM(L611:M611)</f>
        <v>53</v>
      </c>
      <c r="L611" s="62">
        <v>53</v>
      </c>
      <c r="M611" s="62"/>
      <c r="N611" s="62">
        <f t="shared" si="226"/>
        <v>4.8181818181818183</v>
      </c>
      <c r="O611" s="62">
        <f t="shared" si="227"/>
        <v>4.8181818181818183</v>
      </c>
      <c r="P611" s="62"/>
    </row>
    <row r="612" spans="1:16" s="59" customFormat="1" ht="31.5" x14ac:dyDescent="0.25">
      <c r="A612" s="57" t="s">
        <v>800</v>
      </c>
      <c r="B612" s="56" t="s">
        <v>504</v>
      </c>
      <c r="C612" s="56" t="s">
        <v>63</v>
      </c>
      <c r="D612" s="56" t="s">
        <v>120</v>
      </c>
      <c r="E612" s="56" t="s">
        <v>436</v>
      </c>
      <c r="F612" s="56"/>
      <c r="G612" s="56"/>
      <c r="H612" s="28">
        <f t="shared" ref="H612:H614" si="244">SUM(I612:J612)</f>
        <v>7.5</v>
      </c>
      <c r="I612" s="28">
        <f>I613</f>
        <v>7.5</v>
      </c>
      <c r="J612" s="28"/>
      <c r="K612" s="28">
        <f t="shared" ref="K612:K620" si="245">SUM(L612:M612)</f>
        <v>3.2</v>
      </c>
      <c r="L612" s="28">
        <f>L613</f>
        <v>3.2</v>
      </c>
      <c r="M612" s="28"/>
      <c r="N612" s="28">
        <f t="shared" si="226"/>
        <v>42.666666666666664</v>
      </c>
      <c r="O612" s="28">
        <f t="shared" si="227"/>
        <v>42.666666666666664</v>
      </c>
      <c r="P612" s="28"/>
    </row>
    <row r="613" spans="1:16" s="21" customFormat="1" ht="15.75" x14ac:dyDescent="0.25">
      <c r="A613" s="60" t="s">
        <v>389</v>
      </c>
      <c r="B613" s="61" t="s">
        <v>504</v>
      </c>
      <c r="C613" s="61" t="s">
        <v>63</v>
      </c>
      <c r="D613" s="61" t="s">
        <v>120</v>
      </c>
      <c r="E613" s="61" t="s">
        <v>436</v>
      </c>
      <c r="F613" s="61"/>
      <c r="G613" s="61" t="s">
        <v>397</v>
      </c>
      <c r="H613" s="62">
        <f t="shared" si="244"/>
        <v>7.5</v>
      </c>
      <c r="I613" s="62">
        <f>I614</f>
        <v>7.5</v>
      </c>
      <c r="J613" s="62"/>
      <c r="K613" s="62">
        <f t="shared" si="245"/>
        <v>3.2</v>
      </c>
      <c r="L613" s="62">
        <f>L614</f>
        <v>3.2</v>
      </c>
      <c r="M613" s="62"/>
      <c r="N613" s="62">
        <f t="shared" si="226"/>
        <v>42.666666666666664</v>
      </c>
      <c r="O613" s="62">
        <f t="shared" si="227"/>
        <v>42.666666666666664</v>
      </c>
      <c r="P613" s="62"/>
    </row>
    <row r="614" spans="1:16" s="21" customFormat="1" ht="15.75" x14ac:dyDescent="0.25">
      <c r="A614" s="60" t="s">
        <v>390</v>
      </c>
      <c r="B614" s="61" t="s">
        <v>504</v>
      </c>
      <c r="C614" s="61" t="s">
        <v>63</v>
      </c>
      <c r="D614" s="61" t="s">
        <v>120</v>
      </c>
      <c r="E614" s="61" t="s">
        <v>436</v>
      </c>
      <c r="F614" s="61"/>
      <c r="G614" s="61" t="s">
        <v>392</v>
      </c>
      <c r="H614" s="62">
        <f t="shared" si="244"/>
        <v>7.5</v>
      </c>
      <c r="I614" s="62">
        <v>7.5</v>
      </c>
      <c r="J614" s="62"/>
      <c r="K614" s="62">
        <f t="shared" si="245"/>
        <v>3.2</v>
      </c>
      <c r="L614" s="62">
        <v>3.2</v>
      </c>
      <c r="M614" s="62"/>
      <c r="N614" s="62">
        <f t="shared" si="226"/>
        <v>42.666666666666664</v>
      </c>
      <c r="O614" s="62">
        <f t="shared" si="227"/>
        <v>42.666666666666664</v>
      </c>
      <c r="P614" s="62"/>
    </row>
    <row r="615" spans="1:16" s="21" customFormat="1" ht="15.75" x14ac:dyDescent="0.25">
      <c r="A615" s="69" t="s">
        <v>572</v>
      </c>
      <c r="B615" s="56" t="s">
        <v>504</v>
      </c>
      <c r="C615" s="71">
        <v>5</v>
      </c>
      <c r="D615" s="71"/>
      <c r="E615" s="76"/>
      <c r="F615" s="76"/>
      <c r="G615" s="74"/>
      <c r="H615" s="28">
        <f t="shared" ref="H615:H626" si="246">SUM(I615:J615)</f>
        <v>203770</v>
      </c>
      <c r="I615" s="28">
        <f>SUM(I616)</f>
        <v>76996.100000000006</v>
      </c>
      <c r="J615" s="28">
        <f>SUM(J617+J627+J633)</f>
        <v>126773.90000000001</v>
      </c>
      <c r="K615" s="28">
        <f t="shared" si="245"/>
        <v>27355.4</v>
      </c>
      <c r="L615" s="28">
        <f>SUM(L616)</f>
        <v>24628.9</v>
      </c>
      <c r="M615" s="28">
        <f>SUM(M617+M627+M633)</f>
        <v>2726.5</v>
      </c>
      <c r="N615" s="28">
        <f t="shared" si="226"/>
        <v>13.424645433577073</v>
      </c>
      <c r="O615" s="28">
        <f t="shared" si="227"/>
        <v>31.987204546723792</v>
      </c>
      <c r="P615" s="28">
        <f t="shared" si="231"/>
        <v>2.1506792801988421</v>
      </c>
    </row>
    <row r="616" spans="1:16" s="59" customFormat="1" ht="15.75" x14ac:dyDescent="0.25">
      <c r="A616" s="69" t="s">
        <v>122</v>
      </c>
      <c r="B616" s="56" t="s">
        <v>504</v>
      </c>
      <c r="C616" s="71">
        <v>5</v>
      </c>
      <c r="D616" s="71">
        <v>1</v>
      </c>
      <c r="E616" s="72" t="s">
        <v>240</v>
      </c>
      <c r="F616" s="72"/>
      <c r="G616" s="70" t="s">
        <v>240</v>
      </c>
      <c r="H616" s="28">
        <f t="shared" si="246"/>
        <v>203766.7</v>
      </c>
      <c r="I616" s="28">
        <f>I617+I627+I630</f>
        <v>76996.100000000006</v>
      </c>
      <c r="J616" s="28">
        <f>SUM(J617+J627)</f>
        <v>126770.6</v>
      </c>
      <c r="K616" s="28">
        <f t="shared" si="245"/>
        <v>27355.4</v>
      </c>
      <c r="L616" s="28">
        <f>L617+L627+L630</f>
        <v>24628.9</v>
      </c>
      <c r="M616" s="28">
        <f>SUM(M617+M627)</f>
        <v>2726.5</v>
      </c>
      <c r="N616" s="28">
        <f t="shared" si="226"/>
        <v>13.42486284559744</v>
      </c>
      <c r="O616" s="28">
        <f t="shared" si="227"/>
        <v>31.987204546723792</v>
      </c>
      <c r="P616" s="28">
        <f t="shared" si="231"/>
        <v>2.1507352651166753</v>
      </c>
    </row>
    <row r="617" spans="1:16" s="59" customFormat="1" ht="31.5" x14ac:dyDescent="0.25">
      <c r="A617" s="69" t="s">
        <v>574</v>
      </c>
      <c r="B617" s="56" t="s">
        <v>504</v>
      </c>
      <c r="C617" s="71">
        <v>5</v>
      </c>
      <c r="D617" s="71">
        <v>1</v>
      </c>
      <c r="E617" s="56" t="s">
        <v>573</v>
      </c>
      <c r="F617" s="56"/>
      <c r="G617" s="70" t="s">
        <v>240</v>
      </c>
      <c r="H617" s="28">
        <f t="shared" si="246"/>
        <v>32293.899999999998</v>
      </c>
      <c r="I617" s="28">
        <f>SUM(I618+I621+I624)</f>
        <v>523.29999999999995</v>
      </c>
      <c r="J617" s="28">
        <f>SUM(J618+J621+J624)</f>
        <v>31770.6</v>
      </c>
      <c r="K617" s="28">
        <f t="shared" si="245"/>
        <v>2755.4</v>
      </c>
      <c r="L617" s="28">
        <f>SUM(L618+L621+L624)</f>
        <v>28.9</v>
      </c>
      <c r="M617" s="28">
        <f>SUM(M618+M621+M624)</f>
        <v>2726.5</v>
      </c>
      <c r="N617" s="28">
        <f t="shared" si="226"/>
        <v>8.5322615106877784</v>
      </c>
      <c r="O617" s="28">
        <f t="shared" si="227"/>
        <v>5.5226447544429584</v>
      </c>
      <c r="P617" s="28">
        <f t="shared" si="231"/>
        <v>8.5818335190396162</v>
      </c>
    </row>
    <row r="618" spans="1:16" s="59" customFormat="1" ht="31.5" x14ac:dyDescent="0.25">
      <c r="A618" s="69" t="s">
        <v>578</v>
      </c>
      <c r="B618" s="56" t="s">
        <v>504</v>
      </c>
      <c r="C618" s="71">
        <v>5</v>
      </c>
      <c r="D618" s="71">
        <v>1</v>
      </c>
      <c r="E618" s="56" t="s">
        <v>576</v>
      </c>
      <c r="F618" s="56"/>
      <c r="G618" s="70"/>
      <c r="H618" s="28">
        <f t="shared" si="246"/>
        <v>10914</v>
      </c>
      <c r="I618" s="28"/>
      <c r="J618" s="88">
        <f>SUM(J619)</f>
        <v>10914</v>
      </c>
      <c r="K618" s="28">
        <f t="shared" si="245"/>
        <v>1089</v>
      </c>
      <c r="L618" s="28"/>
      <c r="M618" s="88">
        <f>SUM(M619)</f>
        <v>1089</v>
      </c>
      <c r="N618" s="28">
        <f t="shared" si="226"/>
        <v>9.9780098955470038</v>
      </c>
      <c r="O618" s="28"/>
      <c r="P618" s="28">
        <f t="shared" si="231"/>
        <v>9.9780098955470038</v>
      </c>
    </row>
    <row r="619" spans="1:16" s="21" customFormat="1" ht="15.75" x14ac:dyDescent="0.25">
      <c r="A619" s="60" t="s">
        <v>389</v>
      </c>
      <c r="B619" s="61" t="s">
        <v>504</v>
      </c>
      <c r="C619" s="75">
        <v>5</v>
      </c>
      <c r="D619" s="75">
        <v>1</v>
      </c>
      <c r="E619" s="61" t="s">
        <v>575</v>
      </c>
      <c r="F619" s="61"/>
      <c r="G619" s="74">
        <v>240</v>
      </c>
      <c r="H619" s="62">
        <f t="shared" si="246"/>
        <v>10914</v>
      </c>
      <c r="I619" s="62"/>
      <c r="J619" s="62">
        <f>SUM(J620)</f>
        <v>10914</v>
      </c>
      <c r="K619" s="62">
        <f t="shared" si="245"/>
        <v>1089</v>
      </c>
      <c r="L619" s="62"/>
      <c r="M619" s="62">
        <f>SUM(M620)</f>
        <v>1089</v>
      </c>
      <c r="N619" s="62">
        <f t="shared" si="226"/>
        <v>9.9780098955470038</v>
      </c>
      <c r="O619" s="62"/>
      <c r="P619" s="62">
        <f t="shared" si="231"/>
        <v>9.9780098955470038</v>
      </c>
    </row>
    <row r="620" spans="1:16" s="21" customFormat="1" ht="15.75" x14ac:dyDescent="0.25">
      <c r="A620" s="60" t="s">
        <v>390</v>
      </c>
      <c r="B620" s="61" t="s">
        <v>504</v>
      </c>
      <c r="C620" s="75">
        <v>5</v>
      </c>
      <c r="D620" s="75">
        <v>1</v>
      </c>
      <c r="E620" s="61" t="s">
        <v>575</v>
      </c>
      <c r="F620" s="61"/>
      <c r="G620" s="74">
        <v>244</v>
      </c>
      <c r="H620" s="62">
        <f t="shared" si="246"/>
        <v>10914</v>
      </c>
      <c r="I620" s="62"/>
      <c r="J620" s="62">
        <v>10914</v>
      </c>
      <c r="K620" s="62">
        <f t="shared" si="245"/>
        <v>1089</v>
      </c>
      <c r="L620" s="62"/>
      <c r="M620" s="62">
        <v>1089</v>
      </c>
      <c r="N620" s="62">
        <f t="shared" si="226"/>
        <v>9.9780098955470038</v>
      </c>
      <c r="O620" s="62"/>
      <c r="P620" s="62">
        <f t="shared" si="231"/>
        <v>9.9780098955470038</v>
      </c>
    </row>
    <row r="621" spans="1:16" s="59" customFormat="1" ht="31.5" x14ac:dyDescent="0.25">
      <c r="A621" s="69" t="s">
        <v>579</v>
      </c>
      <c r="B621" s="56" t="s">
        <v>504</v>
      </c>
      <c r="C621" s="71">
        <v>5</v>
      </c>
      <c r="D621" s="71">
        <v>1</v>
      </c>
      <c r="E621" s="56" t="s">
        <v>577</v>
      </c>
      <c r="F621" s="56"/>
      <c r="G621" s="70" t="s">
        <v>240</v>
      </c>
      <c r="H621" s="28">
        <f t="shared" ref="H621:M621" si="247">H622</f>
        <v>10914</v>
      </c>
      <c r="I621" s="88">
        <f t="shared" si="247"/>
        <v>0</v>
      </c>
      <c r="J621" s="88">
        <f t="shared" si="247"/>
        <v>10914</v>
      </c>
      <c r="K621" s="28">
        <f t="shared" si="247"/>
        <v>1089</v>
      </c>
      <c r="L621" s="88">
        <f t="shared" si="247"/>
        <v>0</v>
      </c>
      <c r="M621" s="88">
        <f t="shared" si="247"/>
        <v>1089</v>
      </c>
      <c r="N621" s="28">
        <f t="shared" si="226"/>
        <v>9.9780098955470038</v>
      </c>
      <c r="O621" s="28"/>
      <c r="P621" s="28">
        <f t="shared" si="231"/>
        <v>9.9780098955470038</v>
      </c>
    </row>
    <row r="622" spans="1:16" s="21" customFormat="1" ht="15.75" x14ac:dyDescent="0.25">
      <c r="A622" s="60" t="s">
        <v>389</v>
      </c>
      <c r="B622" s="61" t="s">
        <v>504</v>
      </c>
      <c r="C622" s="75">
        <v>5</v>
      </c>
      <c r="D622" s="75">
        <v>1</v>
      </c>
      <c r="E622" s="61" t="s">
        <v>580</v>
      </c>
      <c r="F622" s="61"/>
      <c r="G622" s="74">
        <v>240</v>
      </c>
      <c r="H622" s="62">
        <f t="shared" si="246"/>
        <v>10914</v>
      </c>
      <c r="I622" s="62"/>
      <c r="J622" s="62">
        <f>SUM(J623)</f>
        <v>10914</v>
      </c>
      <c r="K622" s="62">
        <f t="shared" ref="K622:K623" si="248">SUM(L622:M622)</f>
        <v>1089</v>
      </c>
      <c r="L622" s="62"/>
      <c r="M622" s="62">
        <f>SUM(M623)</f>
        <v>1089</v>
      </c>
      <c r="N622" s="62">
        <f t="shared" si="226"/>
        <v>9.9780098955470038</v>
      </c>
      <c r="O622" s="62"/>
      <c r="P622" s="62">
        <f t="shared" si="231"/>
        <v>9.9780098955470038</v>
      </c>
    </row>
    <row r="623" spans="1:16" s="21" customFormat="1" ht="15.75" x14ac:dyDescent="0.25">
      <c r="A623" s="60" t="s">
        <v>390</v>
      </c>
      <c r="B623" s="61" t="s">
        <v>504</v>
      </c>
      <c r="C623" s="75">
        <v>5</v>
      </c>
      <c r="D623" s="75">
        <v>1</v>
      </c>
      <c r="E623" s="61" t="s">
        <v>580</v>
      </c>
      <c r="F623" s="61"/>
      <c r="G623" s="74">
        <v>244</v>
      </c>
      <c r="H623" s="62">
        <f t="shared" si="246"/>
        <v>10914</v>
      </c>
      <c r="I623" s="62"/>
      <c r="J623" s="62">
        <v>10914</v>
      </c>
      <c r="K623" s="62">
        <f t="shared" si="248"/>
        <v>1089</v>
      </c>
      <c r="L623" s="62"/>
      <c r="M623" s="62">
        <v>1089</v>
      </c>
      <c r="N623" s="62">
        <f t="shared" si="226"/>
        <v>9.9780098955470038</v>
      </c>
      <c r="O623" s="62"/>
      <c r="P623" s="62">
        <f t="shared" si="231"/>
        <v>9.9780098955470038</v>
      </c>
    </row>
    <row r="624" spans="1:16" s="59" customFormat="1" ht="31.5" x14ac:dyDescent="0.25">
      <c r="A624" s="69" t="s">
        <v>582</v>
      </c>
      <c r="B624" s="56" t="s">
        <v>504</v>
      </c>
      <c r="C624" s="71">
        <v>5</v>
      </c>
      <c r="D624" s="71">
        <v>1</v>
      </c>
      <c r="E624" s="56" t="s">
        <v>581</v>
      </c>
      <c r="F624" s="56"/>
      <c r="G624" s="70"/>
      <c r="H624" s="28">
        <f>SUM(I624:J624)</f>
        <v>10465.9</v>
      </c>
      <c r="I624" s="28">
        <f>I625</f>
        <v>523.29999999999995</v>
      </c>
      <c r="J624" s="28">
        <f>J625</f>
        <v>9942.6</v>
      </c>
      <c r="K624" s="28">
        <f>SUM(L624:M624)</f>
        <v>577.4</v>
      </c>
      <c r="L624" s="28">
        <f>L625</f>
        <v>28.9</v>
      </c>
      <c r="M624" s="28">
        <f>M625</f>
        <v>548.5</v>
      </c>
      <c r="N624" s="28">
        <f t="shared" si="226"/>
        <v>5.5169646184274646</v>
      </c>
      <c r="O624" s="28">
        <f t="shared" si="227"/>
        <v>5.5226447544429584</v>
      </c>
      <c r="P624" s="28">
        <f t="shared" si="231"/>
        <v>5.5166656608935289</v>
      </c>
    </row>
    <row r="625" spans="1:16" s="21" customFormat="1" ht="15.75" x14ac:dyDescent="0.25">
      <c r="A625" s="60" t="s">
        <v>389</v>
      </c>
      <c r="B625" s="61" t="s">
        <v>504</v>
      </c>
      <c r="C625" s="75">
        <v>5</v>
      </c>
      <c r="D625" s="75">
        <v>1</v>
      </c>
      <c r="E625" s="61" t="s">
        <v>581</v>
      </c>
      <c r="F625" s="61"/>
      <c r="G625" s="74">
        <v>240</v>
      </c>
      <c r="H625" s="62">
        <f>SUM(I625:J625)</f>
        <v>10465.9</v>
      </c>
      <c r="I625" s="62">
        <f>I626</f>
        <v>523.29999999999995</v>
      </c>
      <c r="J625" s="62">
        <f>J626</f>
        <v>9942.6</v>
      </c>
      <c r="K625" s="62">
        <f>SUM(L625:M625)</f>
        <v>577.4</v>
      </c>
      <c r="L625" s="62">
        <f>L626</f>
        <v>28.9</v>
      </c>
      <c r="M625" s="62">
        <f>M626</f>
        <v>548.5</v>
      </c>
      <c r="N625" s="62">
        <f t="shared" si="226"/>
        <v>5.5169646184274646</v>
      </c>
      <c r="O625" s="62">
        <f t="shared" si="227"/>
        <v>5.5226447544429584</v>
      </c>
      <c r="P625" s="62">
        <f t="shared" si="231"/>
        <v>5.5166656608935289</v>
      </c>
    </row>
    <row r="626" spans="1:16" s="21" customFormat="1" ht="15.75" x14ac:dyDescent="0.25">
      <c r="A626" s="60" t="s">
        <v>390</v>
      </c>
      <c r="B626" s="61" t="s">
        <v>504</v>
      </c>
      <c r="C626" s="75">
        <v>5</v>
      </c>
      <c r="D626" s="75">
        <v>1</v>
      </c>
      <c r="E626" s="61" t="s">
        <v>581</v>
      </c>
      <c r="F626" s="61"/>
      <c r="G626" s="74">
        <v>244</v>
      </c>
      <c r="H626" s="62">
        <f t="shared" si="246"/>
        <v>10465.9</v>
      </c>
      <c r="I626" s="62">
        <f>SUM('[1]свод 2012'!U167)</f>
        <v>523.29999999999995</v>
      </c>
      <c r="J626" s="62">
        <v>9942.6</v>
      </c>
      <c r="K626" s="62">
        <f t="shared" ref="K626" si="249">SUM(L626:M626)</f>
        <v>577.4</v>
      </c>
      <c r="L626" s="62">
        <v>28.9</v>
      </c>
      <c r="M626" s="62">
        <v>548.5</v>
      </c>
      <c r="N626" s="62">
        <f t="shared" si="226"/>
        <v>5.5169646184274646</v>
      </c>
      <c r="O626" s="62">
        <f t="shared" si="227"/>
        <v>5.5226447544429584</v>
      </c>
      <c r="P626" s="62">
        <f t="shared" si="231"/>
        <v>5.5166656608935289</v>
      </c>
    </row>
    <row r="627" spans="1:16" s="59" customFormat="1" ht="47.25" x14ac:dyDescent="0.25">
      <c r="A627" s="57" t="s">
        <v>829</v>
      </c>
      <c r="B627" s="56" t="s">
        <v>504</v>
      </c>
      <c r="C627" s="56" t="s">
        <v>65</v>
      </c>
      <c r="D627" s="56" t="s">
        <v>57</v>
      </c>
      <c r="E627" s="77" t="s">
        <v>597</v>
      </c>
      <c r="F627" s="56"/>
      <c r="G627" s="56"/>
      <c r="H627" s="28">
        <f>SUM(I627:J627)</f>
        <v>95000</v>
      </c>
      <c r="I627" s="28">
        <f>SUM(I629)</f>
        <v>0</v>
      </c>
      <c r="J627" s="28">
        <f>SUM(J629)</f>
        <v>95000</v>
      </c>
      <c r="K627" s="28">
        <f>SUM(L627:M627)</f>
        <v>0</v>
      </c>
      <c r="L627" s="28">
        <f>SUM(L629)</f>
        <v>0</v>
      </c>
      <c r="M627" s="28">
        <f>SUM(M629)</f>
        <v>0</v>
      </c>
      <c r="N627" s="28">
        <f t="shared" si="226"/>
        <v>0</v>
      </c>
      <c r="O627" s="28"/>
      <c r="P627" s="28">
        <f t="shared" si="231"/>
        <v>0</v>
      </c>
    </row>
    <row r="628" spans="1:16" s="21" customFormat="1" ht="15.75" x14ac:dyDescent="0.25">
      <c r="A628" s="60" t="s">
        <v>389</v>
      </c>
      <c r="B628" s="68" t="s">
        <v>504</v>
      </c>
      <c r="C628" s="68" t="s">
        <v>65</v>
      </c>
      <c r="D628" s="68" t="s">
        <v>57</v>
      </c>
      <c r="E628" s="64" t="s">
        <v>597</v>
      </c>
      <c r="F628" s="61"/>
      <c r="G628" s="61" t="s">
        <v>397</v>
      </c>
      <c r="H628" s="62">
        <f>SUM(I628:J628)</f>
        <v>95000</v>
      </c>
      <c r="I628" s="62"/>
      <c r="J628" s="62">
        <f>SUM(J629)</f>
        <v>95000</v>
      </c>
      <c r="K628" s="62">
        <f>SUM(L628:M628)</f>
        <v>0</v>
      </c>
      <c r="L628" s="62"/>
      <c r="M628" s="62">
        <f>SUM(M629)</f>
        <v>0</v>
      </c>
      <c r="N628" s="62">
        <f t="shared" si="226"/>
        <v>0</v>
      </c>
      <c r="O628" s="62"/>
      <c r="P628" s="62">
        <f t="shared" si="231"/>
        <v>0</v>
      </c>
    </row>
    <row r="629" spans="1:16" s="21" customFormat="1" ht="15.75" x14ac:dyDescent="0.25">
      <c r="A629" s="60" t="s">
        <v>390</v>
      </c>
      <c r="B629" s="68" t="s">
        <v>504</v>
      </c>
      <c r="C629" s="68" t="s">
        <v>65</v>
      </c>
      <c r="D629" s="68" t="s">
        <v>57</v>
      </c>
      <c r="E629" s="61" t="s">
        <v>597</v>
      </c>
      <c r="F629" s="61"/>
      <c r="G629" s="61" t="s">
        <v>392</v>
      </c>
      <c r="H629" s="62">
        <f>SUM(I629:J629)</f>
        <v>95000</v>
      </c>
      <c r="I629" s="62"/>
      <c r="J629" s="62">
        <f>SUM('[1]свод 2012'!V166)</f>
        <v>95000</v>
      </c>
      <c r="K629" s="62">
        <f>SUM(L629:M629)</f>
        <v>0</v>
      </c>
      <c r="L629" s="62"/>
      <c r="M629" s="62">
        <v>0</v>
      </c>
      <c r="N629" s="62">
        <f t="shared" si="226"/>
        <v>0</v>
      </c>
      <c r="O629" s="62"/>
      <c r="P629" s="62">
        <f t="shared" si="231"/>
        <v>0</v>
      </c>
    </row>
    <row r="630" spans="1:16" s="59" customFormat="1" ht="30.75" customHeight="1" x14ac:dyDescent="0.25">
      <c r="A630" s="57" t="s">
        <v>828</v>
      </c>
      <c r="B630" s="56" t="s">
        <v>504</v>
      </c>
      <c r="C630" s="56" t="s">
        <v>65</v>
      </c>
      <c r="D630" s="56" t="s">
        <v>57</v>
      </c>
      <c r="E630" s="56" t="s">
        <v>587</v>
      </c>
      <c r="F630" s="56"/>
      <c r="G630" s="56"/>
      <c r="H630" s="28">
        <f t="shared" ref="H630:H632" si="250">SUM(I630:J630)</f>
        <v>76472.800000000003</v>
      </c>
      <c r="I630" s="28">
        <f>I631</f>
        <v>76472.800000000003</v>
      </c>
      <c r="J630" s="28"/>
      <c r="K630" s="28">
        <f t="shared" ref="K630:K632" si="251">SUM(L630:M630)</f>
        <v>24600</v>
      </c>
      <c r="L630" s="28">
        <f>L631</f>
        <v>24600</v>
      </c>
      <c r="M630" s="28"/>
      <c r="N630" s="28">
        <f t="shared" si="226"/>
        <v>32.168300363004882</v>
      </c>
      <c r="O630" s="28">
        <f t="shared" si="227"/>
        <v>32.168300363004882</v>
      </c>
      <c r="P630" s="28"/>
    </row>
    <row r="631" spans="1:16" s="21" customFormat="1" ht="15.75" x14ac:dyDescent="0.25">
      <c r="A631" s="60" t="s">
        <v>389</v>
      </c>
      <c r="B631" s="61" t="s">
        <v>504</v>
      </c>
      <c r="C631" s="61" t="s">
        <v>65</v>
      </c>
      <c r="D631" s="61" t="s">
        <v>57</v>
      </c>
      <c r="E631" s="61" t="s">
        <v>587</v>
      </c>
      <c r="F631" s="61"/>
      <c r="G631" s="61" t="s">
        <v>397</v>
      </c>
      <c r="H631" s="62">
        <f t="shared" si="250"/>
        <v>76472.800000000003</v>
      </c>
      <c r="I631" s="62">
        <f>I632</f>
        <v>76472.800000000003</v>
      </c>
      <c r="J631" s="62"/>
      <c r="K631" s="62">
        <f t="shared" si="251"/>
        <v>24600</v>
      </c>
      <c r="L631" s="62">
        <f>L632</f>
        <v>24600</v>
      </c>
      <c r="M631" s="62"/>
      <c r="N631" s="62">
        <f t="shared" si="226"/>
        <v>32.168300363004882</v>
      </c>
      <c r="O631" s="62">
        <f t="shared" si="227"/>
        <v>32.168300363004882</v>
      </c>
      <c r="P631" s="62"/>
    </row>
    <row r="632" spans="1:16" s="21" customFormat="1" ht="15.75" x14ac:dyDescent="0.25">
      <c r="A632" s="60" t="s">
        <v>390</v>
      </c>
      <c r="B632" s="61" t="s">
        <v>504</v>
      </c>
      <c r="C632" s="61" t="s">
        <v>65</v>
      </c>
      <c r="D632" s="61" t="s">
        <v>57</v>
      </c>
      <c r="E632" s="61" t="s">
        <v>587</v>
      </c>
      <c r="F632" s="61"/>
      <c r="G632" s="61" t="s">
        <v>392</v>
      </c>
      <c r="H632" s="62">
        <f t="shared" si="250"/>
        <v>76472.800000000003</v>
      </c>
      <c r="I632" s="62">
        <v>76472.800000000003</v>
      </c>
      <c r="J632" s="62"/>
      <c r="K632" s="62">
        <f t="shared" si="251"/>
        <v>24600</v>
      </c>
      <c r="L632" s="62">
        <v>24600</v>
      </c>
      <c r="M632" s="62"/>
      <c r="N632" s="62">
        <f t="shared" si="226"/>
        <v>32.168300363004882</v>
      </c>
      <c r="O632" s="62">
        <f t="shared" si="227"/>
        <v>32.168300363004882</v>
      </c>
      <c r="P632" s="62"/>
    </row>
    <row r="633" spans="1:16" s="59" customFormat="1" ht="15.75" x14ac:dyDescent="0.25">
      <c r="A633" s="52" t="s">
        <v>695</v>
      </c>
      <c r="B633" s="56" t="s">
        <v>504</v>
      </c>
      <c r="C633" s="56" t="s">
        <v>65</v>
      </c>
      <c r="D633" s="56" t="s">
        <v>65</v>
      </c>
      <c r="E633" s="56"/>
      <c r="F633" s="56"/>
      <c r="G633" s="56"/>
      <c r="H633" s="28">
        <f>SUM(I633:J633)</f>
        <v>3.3</v>
      </c>
      <c r="I633" s="28">
        <f t="shared" ref="I633:M635" si="252">I634</f>
        <v>0</v>
      </c>
      <c r="J633" s="28">
        <f t="shared" si="252"/>
        <v>3.3</v>
      </c>
      <c r="K633" s="28">
        <f>SUM(L633:M633)</f>
        <v>0</v>
      </c>
      <c r="L633" s="28">
        <f t="shared" si="252"/>
        <v>0</v>
      </c>
      <c r="M633" s="28">
        <f t="shared" si="252"/>
        <v>0</v>
      </c>
      <c r="N633" s="28">
        <f t="shared" si="226"/>
        <v>0</v>
      </c>
      <c r="O633" s="28"/>
      <c r="P633" s="28">
        <f t="shared" si="231"/>
        <v>0</v>
      </c>
    </row>
    <row r="634" spans="1:16" s="59" customFormat="1" ht="15.75" x14ac:dyDescent="0.25">
      <c r="A634" s="57" t="s">
        <v>701</v>
      </c>
      <c r="B634" s="56" t="s">
        <v>504</v>
      </c>
      <c r="C634" s="56" t="s">
        <v>65</v>
      </c>
      <c r="D634" s="56" t="s">
        <v>65</v>
      </c>
      <c r="E634" s="56" t="s">
        <v>772</v>
      </c>
      <c r="F634" s="56"/>
      <c r="G634" s="56"/>
      <c r="H634" s="28">
        <f t="shared" ref="H634:H636" si="253">SUM(I634:J634)</f>
        <v>3.3</v>
      </c>
      <c r="I634" s="28">
        <f t="shared" si="252"/>
        <v>0</v>
      </c>
      <c r="J634" s="28">
        <f t="shared" si="252"/>
        <v>3.3</v>
      </c>
      <c r="K634" s="28">
        <f t="shared" ref="K634:K636" si="254">SUM(L634:M634)</f>
        <v>0</v>
      </c>
      <c r="L634" s="28">
        <f t="shared" si="252"/>
        <v>0</v>
      </c>
      <c r="M634" s="28">
        <f t="shared" si="252"/>
        <v>0</v>
      </c>
      <c r="N634" s="28">
        <f t="shared" si="226"/>
        <v>0</v>
      </c>
      <c r="O634" s="28"/>
      <c r="P634" s="28">
        <f t="shared" si="231"/>
        <v>0</v>
      </c>
    </row>
    <row r="635" spans="1:16" s="21" customFormat="1" ht="15.75" x14ac:dyDescent="0.25">
      <c r="A635" s="60" t="s">
        <v>389</v>
      </c>
      <c r="B635" s="61" t="s">
        <v>504</v>
      </c>
      <c r="C635" s="61" t="s">
        <v>65</v>
      </c>
      <c r="D635" s="61" t="s">
        <v>65</v>
      </c>
      <c r="E635" s="61" t="s">
        <v>772</v>
      </c>
      <c r="F635" s="61"/>
      <c r="G635" s="61" t="s">
        <v>397</v>
      </c>
      <c r="H635" s="62">
        <f t="shared" si="253"/>
        <v>3.3</v>
      </c>
      <c r="I635" s="62">
        <f t="shared" si="252"/>
        <v>0</v>
      </c>
      <c r="J635" s="62">
        <f t="shared" si="252"/>
        <v>3.3</v>
      </c>
      <c r="K635" s="62">
        <f t="shared" si="254"/>
        <v>0</v>
      </c>
      <c r="L635" s="62">
        <f t="shared" si="252"/>
        <v>0</v>
      </c>
      <c r="M635" s="62">
        <f t="shared" si="252"/>
        <v>0</v>
      </c>
      <c r="N635" s="62">
        <f t="shared" si="226"/>
        <v>0</v>
      </c>
      <c r="O635" s="62"/>
      <c r="P635" s="62">
        <f t="shared" si="231"/>
        <v>0</v>
      </c>
    </row>
    <row r="636" spans="1:16" s="21" customFormat="1" ht="15.75" x14ac:dyDescent="0.25">
      <c r="A636" s="60" t="s">
        <v>390</v>
      </c>
      <c r="B636" s="61" t="s">
        <v>504</v>
      </c>
      <c r="C636" s="61" t="s">
        <v>65</v>
      </c>
      <c r="D636" s="61" t="s">
        <v>65</v>
      </c>
      <c r="E636" s="61" t="s">
        <v>772</v>
      </c>
      <c r="F636" s="61"/>
      <c r="G636" s="61" t="s">
        <v>392</v>
      </c>
      <c r="H636" s="62">
        <f t="shared" si="253"/>
        <v>3.3</v>
      </c>
      <c r="I636" s="62"/>
      <c r="J636" s="62">
        <f>'[1]свод 2012'!V212</f>
        <v>3.3</v>
      </c>
      <c r="K636" s="62">
        <f t="shared" si="254"/>
        <v>0</v>
      </c>
      <c r="L636" s="62">
        <v>0</v>
      </c>
      <c r="M636" s="62"/>
      <c r="N636" s="62">
        <f t="shared" si="226"/>
        <v>0</v>
      </c>
      <c r="O636" s="62"/>
      <c r="P636" s="62">
        <f t="shared" si="231"/>
        <v>0</v>
      </c>
    </row>
    <row r="637" spans="1:16" s="59" customFormat="1" ht="15.75" x14ac:dyDescent="0.25">
      <c r="A637" s="57" t="s">
        <v>255</v>
      </c>
      <c r="B637" s="56" t="s">
        <v>504</v>
      </c>
      <c r="C637" s="56">
        <v>10</v>
      </c>
      <c r="D637" s="56" t="s">
        <v>240</v>
      </c>
      <c r="E637" s="56" t="s">
        <v>240</v>
      </c>
      <c r="F637" s="56"/>
      <c r="G637" s="56" t="s">
        <v>240</v>
      </c>
      <c r="H637" s="28">
        <f>SUM(I637+J637)</f>
        <v>30089.1</v>
      </c>
      <c r="I637" s="28">
        <f>SUM(I638+I656)</f>
        <v>205.3</v>
      </c>
      <c r="J637" s="28">
        <f>SUM(J638+J656)</f>
        <v>29883.8</v>
      </c>
      <c r="K637" s="28">
        <f>SUM(L637+M637)</f>
        <v>9525.7000000000007</v>
      </c>
      <c r="L637" s="28">
        <f>SUM(L638+L656)</f>
        <v>0</v>
      </c>
      <c r="M637" s="28">
        <f>SUM(M638+M656)</f>
        <v>9525.7000000000007</v>
      </c>
      <c r="N637" s="28">
        <f t="shared" si="226"/>
        <v>31.658308158103772</v>
      </c>
      <c r="O637" s="28">
        <f t="shared" si="227"/>
        <v>0</v>
      </c>
      <c r="P637" s="28">
        <f t="shared" si="231"/>
        <v>31.8757989278472</v>
      </c>
    </row>
    <row r="638" spans="1:16" s="59" customFormat="1" ht="15.75" x14ac:dyDescent="0.25">
      <c r="A638" s="57" t="s">
        <v>190</v>
      </c>
      <c r="B638" s="56" t="s">
        <v>504</v>
      </c>
      <c r="C638" s="56">
        <v>10</v>
      </c>
      <c r="D638" s="56" t="s">
        <v>61</v>
      </c>
      <c r="E638" s="56" t="s">
        <v>240</v>
      </c>
      <c r="F638" s="56"/>
      <c r="G638" s="56" t="s">
        <v>240</v>
      </c>
      <c r="H638" s="28">
        <f t="shared" ref="H638:H659" si="255">SUM(I638+J638)</f>
        <v>10353.099999999999</v>
      </c>
      <c r="I638" s="28">
        <f>I639+I647+I650+I653</f>
        <v>205.3</v>
      </c>
      <c r="J638" s="28">
        <f>J639+J647+J650+J653</f>
        <v>10147.799999999999</v>
      </c>
      <c r="K638" s="28">
        <f t="shared" ref="K638:K646" si="256">SUM(L638+M638)</f>
        <v>5444.1</v>
      </c>
      <c r="L638" s="28">
        <f>L639+L647+L650+L653</f>
        <v>0</v>
      </c>
      <c r="M638" s="28">
        <f>M639+M647+M650+M653</f>
        <v>5444.1</v>
      </c>
      <c r="N638" s="28">
        <f t="shared" si="226"/>
        <v>52.584250127981001</v>
      </c>
      <c r="O638" s="28">
        <f t="shared" si="227"/>
        <v>0</v>
      </c>
      <c r="P638" s="28">
        <f t="shared" si="231"/>
        <v>53.648081357535631</v>
      </c>
    </row>
    <row r="639" spans="1:16" s="59" customFormat="1" ht="15.75" x14ac:dyDescent="0.25">
      <c r="A639" s="57" t="s">
        <v>477</v>
      </c>
      <c r="B639" s="56" t="s">
        <v>504</v>
      </c>
      <c r="C639" s="56">
        <v>10</v>
      </c>
      <c r="D639" s="56" t="s">
        <v>61</v>
      </c>
      <c r="E639" s="56">
        <v>5050000</v>
      </c>
      <c r="F639" s="56"/>
      <c r="G639" s="56" t="s">
        <v>240</v>
      </c>
      <c r="H639" s="28">
        <f t="shared" si="255"/>
        <v>6247.1</v>
      </c>
      <c r="I639" s="28">
        <f>SUM(I640)</f>
        <v>0</v>
      </c>
      <c r="J639" s="28">
        <f>SUM(J640+J644)</f>
        <v>6247.1</v>
      </c>
      <c r="K639" s="28">
        <f t="shared" si="256"/>
        <v>5444.1</v>
      </c>
      <c r="L639" s="28">
        <f>SUM(L640)</f>
        <v>0</v>
      </c>
      <c r="M639" s="28">
        <f>SUM(M640+M644)</f>
        <v>5444.1</v>
      </c>
      <c r="N639" s="28">
        <f t="shared" si="226"/>
        <v>87.146035760592909</v>
      </c>
      <c r="O639" s="28"/>
      <c r="P639" s="28">
        <f t="shared" si="231"/>
        <v>87.146035760592909</v>
      </c>
    </row>
    <row r="640" spans="1:16" s="59" customFormat="1" ht="94.5" x14ac:dyDescent="0.25">
      <c r="A640" s="57" t="s">
        <v>507</v>
      </c>
      <c r="B640" s="56" t="s">
        <v>504</v>
      </c>
      <c r="C640" s="56">
        <v>10</v>
      </c>
      <c r="D640" s="56" t="s">
        <v>61</v>
      </c>
      <c r="E640" s="56">
        <v>5053400</v>
      </c>
      <c r="F640" s="56"/>
      <c r="G640" s="56" t="s">
        <v>240</v>
      </c>
      <c r="H640" s="28">
        <f t="shared" si="255"/>
        <v>803</v>
      </c>
      <c r="I640" s="28"/>
      <c r="J640" s="28">
        <f>SUM(J641)</f>
        <v>803</v>
      </c>
      <c r="K640" s="28">
        <f t="shared" si="256"/>
        <v>0</v>
      </c>
      <c r="L640" s="28">
        <f>SUM(L641)</f>
        <v>0</v>
      </c>
      <c r="M640" s="28">
        <f>SUM(M641)</f>
        <v>0</v>
      </c>
      <c r="N640" s="28">
        <f t="shared" si="226"/>
        <v>0</v>
      </c>
      <c r="O640" s="28"/>
      <c r="P640" s="28">
        <f t="shared" si="231"/>
        <v>0</v>
      </c>
    </row>
    <row r="641" spans="1:16" s="59" customFormat="1" ht="54.75" customHeight="1" x14ac:dyDescent="0.25">
      <c r="A641" s="57" t="s">
        <v>508</v>
      </c>
      <c r="B641" s="56" t="s">
        <v>504</v>
      </c>
      <c r="C641" s="56">
        <v>10</v>
      </c>
      <c r="D641" s="56" t="s">
        <v>61</v>
      </c>
      <c r="E641" s="56">
        <v>5053401</v>
      </c>
      <c r="F641" s="56"/>
      <c r="G641" s="56" t="s">
        <v>240</v>
      </c>
      <c r="H641" s="28">
        <f t="shared" si="255"/>
        <v>803</v>
      </c>
      <c r="I641" s="28"/>
      <c r="J641" s="28">
        <f>J642</f>
        <v>803</v>
      </c>
      <c r="K641" s="28">
        <f t="shared" si="256"/>
        <v>0</v>
      </c>
      <c r="L641" s="28">
        <f>L642</f>
        <v>0</v>
      </c>
      <c r="M641" s="28">
        <f>M642</f>
        <v>0</v>
      </c>
      <c r="N641" s="28">
        <f t="shared" si="226"/>
        <v>0</v>
      </c>
      <c r="O641" s="28"/>
      <c r="P641" s="28">
        <f t="shared" si="231"/>
        <v>0</v>
      </c>
    </row>
    <row r="642" spans="1:16" s="21" customFormat="1" ht="15.75" x14ac:dyDescent="0.25">
      <c r="A642" s="60" t="s">
        <v>476</v>
      </c>
      <c r="B642" s="61" t="s">
        <v>504</v>
      </c>
      <c r="C642" s="61">
        <v>10</v>
      </c>
      <c r="D642" s="61" t="s">
        <v>61</v>
      </c>
      <c r="E642" s="61">
        <v>5053401</v>
      </c>
      <c r="F642" s="61"/>
      <c r="G642" s="61">
        <v>320</v>
      </c>
      <c r="H642" s="62">
        <f t="shared" si="255"/>
        <v>803</v>
      </c>
      <c r="I642" s="62"/>
      <c r="J642" s="62">
        <v>803</v>
      </c>
      <c r="K642" s="62">
        <f t="shared" si="256"/>
        <v>0</v>
      </c>
      <c r="L642" s="62"/>
      <c r="M642" s="62">
        <f>M643</f>
        <v>0</v>
      </c>
      <c r="N642" s="62">
        <f t="shared" si="226"/>
        <v>0</v>
      </c>
      <c r="O642" s="62"/>
      <c r="P642" s="62">
        <f t="shared" si="231"/>
        <v>0</v>
      </c>
    </row>
    <row r="643" spans="1:16" s="21" customFormat="1" ht="15.75" x14ac:dyDescent="0.25">
      <c r="A643" s="60" t="s">
        <v>509</v>
      </c>
      <c r="B643" s="61" t="s">
        <v>504</v>
      </c>
      <c r="C643" s="61">
        <v>10</v>
      </c>
      <c r="D643" s="61" t="s">
        <v>61</v>
      </c>
      <c r="E643" s="61">
        <v>5053401</v>
      </c>
      <c r="F643" s="61"/>
      <c r="G643" s="61">
        <v>322</v>
      </c>
      <c r="H643" s="62">
        <f t="shared" si="255"/>
        <v>803</v>
      </c>
      <c r="I643" s="62"/>
      <c r="J643" s="62">
        <v>803</v>
      </c>
      <c r="K643" s="62">
        <f t="shared" si="256"/>
        <v>0</v>
      </c>
      <c r="L643" s="62">
        <v>0</v>
      </c>
      <c r="M643" s="62">
        <v>0</v>
      </c>
      <c r="N643" s="62">
        <f t="shared" si="226"/>
        <v>0</v>
      </c>
      <c r="O643" s="62"/>
      <c r="P643" s="62">
        <f t="shared" si="231"/>
        <v>0</v>
      </c>
    </row>
    <row r="644" spans="1:16" s="59" customFormat="1" ht="47.25" x14ac:dyDescent="0.25">
      <c r="A644" s="57" t="s">
        <v>510</v>
      </c>
      <c r="B644" s="56" t="s">
        <v>504</v>
      </c>
      <c r="C644" s="56">
        <v>10</v>
      </c>
      <c r="D644" s="56" t="s">
        <v>61</v>
      </c>
      <c r="E644" s="56">
        <v>5053402</v>
      </c>
      <c r="F644" s="56"/>
      <c r="G644" s="56" t="s">
        <v>240</v>
      </c>
      <c r="H644" s="28">
        <f t="shared" si="255"/>
        <v>5444.1</v>
      </c>
      <c r="I644" s="28"/>
      <c r="J644" s="28">
        <f>J645</f>
        <v>5444.1</v>
      </c>
      <c r="K644" s="28">
        <f t="shared" si="256"/>
        <v>5444.1</v>
      </c>
      <c r="L644" s="28"/>
      <c r="M644" s="28">
        <f>M645</f>
        <v>5444.1</v>
      </c>
      <c r="N644" s="28">
        <f t="shared" si="226"/>
        <v>100</v>
      </c>
      <c r="O644" s="28"/>
      <c r="P644" s="28">
        <f t="shared" si="231"/>
        <v>100</v>
      </c>
    </row>
    <row r="645" spans="1:16" s="21" customFormat="1" ht="15.75" x14ac:dyDescent="0.25">
      <c r="A645" s="60" t="s">
        <v>476</v>
      </c>
      <c r="B645" s="61" t="s">
        <v>504</v>
      </c>
      <c r="C645" s="61">
        <v>10</v>
      </c>
      <c r="D645" s="61" t="s">
        <v>61</v>
      </c>
      <c r="E645" s="61">
        <v>5053402</v>
      </c>
      <c r="F645" s="61"/>
      <c r="G645" s="61">
        <v>320</v>
      </c>
      <c r="H645" s="62">
        <f t="shared" si="255"/>
        <v>5444.1</v>
      </c>
      <c r="I645" s="62"/>
      <c r="J645" s="62">
        <f>J646</f>
        <v>5444.1</v>
      </c>
      <c r="K645" s="62">
        <f t="shared" si="256"/>
        <v>5444.1</v>
      </c>
      <c r="L645" s="62"/>
      <c r="M645" s="62">
        <f>M646</f>
        <v>5444.1</v>
      </c>
      <c r="N645" s="62">
        <f t="shared" si="226"/>
        <v>100</v>
      </c>
      <c r="O645" s="62"/>
      <c r="P645" s="62">
        <f t="shared" si="231"/>
        <v>100</v>
      </c>
    </row>
    <row r="646" spans="1:16" s="21" customFormat="1" ht="15.75" x14ac:dyDescent="0.25">
      <c r="A646" s="60" t="s">
        <v>509</v>
      </c>
      <c r="B646" s="61" t="s">
        <v>504</v>
      </c>
      <c r="C646" s="61">
        <v>10</v>
      </c>
      <c r="D646" s="61" t="s">
        <v>61</v>
      </c>
      <c r="E646" s="61">
        <v>5053402</v>
      </c>
      <c r="F646" s="61"/>
      <c r="G646" s="61">
        <v>322</v>
      </c>
      <c r="H646" s="62">
        <f t="shared" si="255"/>
        <v>5444.1</v>
      </c>
      <c r="I646" s="62"/>
      <c r="J646" s="62">
        <v>5444.1</v>
      </c>
      <c r="K646" s="62">
        <f t="shared" si="256"/>
        <v>5444.1</v>
      </c>
      <c r="L646" s="62"/>
      <c r="M646" s="62">
        <v>5444.1</v>
      </c>
      <c r="N646" s="62">
        <f t="shared" si="226"/>
        <v>100</v>
      </c>
      <c r="O646" s="62"/>
      <c r="P646" s="62">
        <f t="shared" si="231"/>
        <v>100</v>
      </c>
    </row>
    <row r="647" spans="1:16" s="59" customFormat="1" ht="31.5" x14ac:dyDescent="0.25">
      <c r="A647" s="89" t="s">
        <v>831</v>
      </c>
      <c r="B647" s="56" t="s">
        <v>504</v>
      </c>
      <c r="C647" s="56" t="s">
        <v>115</v>
      </c>
      <c r="D647" s="56" t="s">
        <v>61</v>
      </c>
      <c r="E647" s="56" t="s">
        <v>744</v>
      </c>
      <c r="F647" s="77"/>
      <c r="G647" s="56"/>
      <c r="H647" s="28">
        <f t="shared" ref="H647:H648" si="257">SUM(I647:J647)</f>
        <v>281.7</v>
      </c>
      <c r="I647" s="90"/>
      <c r="J647" s="28">
        <f>J648</f>
        <v>281.7</v>
      </c>
      <c r="K647" s="28">
        <f t="shared" ref="K647:K648" si="258">SUM(L647:M647)</f>
        <v>0</v>
      </c>
      <c r="L647" s="90"/>
      <c r="M647" s="28">
        <f>M648</f>
        <v>0</v>
      </c>
      <c r="N647" s="28">
        <f t="shared" si="226"/>
        <v>0</v>
      </c>
      <c r="O647" s="28"/>
      <c r="P647" s="28">
        <f t="shared" si="231"/>
        <v>0</v>
      </c>
    </row>
    <row r="648" spans="1:16" ht="15.75" x14ac:dyDescent="0.25">
      <c r="A648" s="60" t="s">
        <v>476</v>
      </c>
      <c r="B648" s="61" t="s">
        <v>504</v>
      </c>
      <c r="C648" s="61" t="s">
        <v>115</v>
      </c>
      <c r="D648" s="61" t="s">
        <v>61</v>
      </c>
      <c r="E648" s="61" t="s">
        <v>744</v>
      </c>
      <c r="F648" s="91"/>
      <c r="G648" s="61" t="s">
        <v>646</v>
      </c>
      <c r="H648" s="62">
        <f t="shared" si="257"/>
        <v>281.7</v>
      </c>
      <c r="I648" s="92"/>
      <c r="J648" s="62">
        <f>J649</f>
        <v>281.7</v>
      </c>
      <c r="K648" s="62">
        <f t="shared" si="258"/>
        <v>0</v>
      </c>
      <c r="L648" s="92"/>
      <c r="M648" s="62">
        <f>M649</f>
        <v>0</v>
      </c>
      <c r="N648" s="62">
        <f t="shared" si="226"/>
        <v>0</v>
      </c>
      <c r="O648" s="62"/>
      <c r="P648" s="62">
        <f t="shared" si="231"/>
        <v>0</v>
      </c>
    </row>
    <row r="649" spans="1:16" s="21" customFormat="1" ht="16.5" customHeight="1" x14ac:dyDescent="0.25">
      <c r="A649" s="53" t="s">
        <v>509</v>
      </c>
      <c r="B649" s="61" t="s">
        <v>504</v>
      </c>
      <c r="C649" s="61" t="s">
        <v>115</v>
      </c>
      <c r="D649" s="61" t="s">
        <v>61</v>
      </c>
      <c r="E649" s="61" t="s">
        <v>744</v>
      </c>
      <c r="F649" s="61"/>
      <c r="G649" s="61" t="s">
        <v>743</v>
      </c>
      <c r="H649" s="62">
        <f t="shared" ref="H649:H655" si="259">SUM(I649:J649)</f>
        <v>281.7</v>
      </c>
      <c r="I649" s="62"/>
      <c r="J649" s="62">
        <v>281.7</v>
      </c>
      <c r="K649" s="62">
        <f t="shared" ref="K649:K655" si="260">SUM(L649:M649)</f>
        <v>0</v>
      </c>
      <c r="L649" s="62">
        <v>0</v>
      </c>
      <c r="M649" s="62"/>
      <c r="N649" s="62">
        <f t="shared" si="226"/>
        <v>0</v>
      </c>
      <c r="O649" s="62"/>
      <c r="P649" s="62">
        <f t="shared" si="231"/>
        <v>0</v>
      </c>
    </row>
    <row r="650" spans="1:16" s="21" customFormat="1" ht="16.5" customHeight="1" x14ac:dyDescent="0.25">
      <c r="A650" s="60" t="s">
        <v>476</v>
      </c>
      <c r="B650" s="61" t="s">
        <v>504</v>
      </c>
      <c r="C650" s="61" t="s">
        <v>115</v>
      </c>
      <c r="D650" s="61" t="s">
        <v>61</v>
      </c>
      <c r="E650" s="61" t="s">
        <v>742</v>
      </c>
      <c r="F650" s="61"/>
      <c r="G650" s="61"/>
      <c r="H650" s="62">
        <f t="shared" si="259"/>
        <v>3619</v>
      </c>
      <c r="I650" s="62"/>
      <c r="J650" s="62">
        <f>J651</f>
        <v>3619</v>
      </c>
      <c r="K650" s="62">
        <f t="shared" si="260"/>
        <v>0</v>
      </c>
      <c r="L650" s="62"/>
      <c r="M650" s="62">
        <f>M651</f>
        <v>0</v>
      </c>
      <c r="N650" s="62">
        <f t="shared" si="226"/>
        <v>0</v>
      </c>
      <c r="O650" s="62"/>
      <c r="P650" s="62">
        <f t="shared" si="231"/>
        <v>0</v>
      </c>
    </row>
    <row r="651" spans="1:16" s="21" customFormat="1" ht="16.5" customHeight="1" x14ac:dyDescent="0.25">
      <c r="A651" s="60" t="s">
        <v>476</v>
      </c>
      <c r="B651" s="61" t="s">
        <v>504</v>
      </c>
      <c r="C651" s="61" t="s">
        <v>115</v>
      </c>
      <c r="D651" s="61" t="s">
        <v>61</v>
      </c>
      <c r="E651" s="61" t="s">
        <v>742</v>
      </c>
      <c r="F651" s="61"/>
      <c r="G651" s="61" t="s">
        <v>646</v>
      </c>
      <c r="H651" s="62">
        <f t="shared" si="259"/>
        <v>3619</v>
      </c>
      <c r="I651" s="62">
        <f>I652</f>
        <v>0</v>
      </c>
      <c r="J651" s="62">
        <f>J652</f>
        <v>3619</v>
      </c>
      <c r="K651" s="62">
        <f t="shared" si="260"/>
        <v>0</v>
      </c>
      <c r="L651" s="62">
        <f>L652</f>
        <v>0</v>
      </c>
      <c r="M651" s="62">
        <f>M652</f>
        <v>0</v>
      </c>
      <c r="N651" s="62">
        <f t="shared" ref="N651:N714" si="261">K651*100/H651</f>
        <v>0</v>
      </c>
      <c r="O651" s="62"/>
      <c r="P651" s="62">
        <f t="shared" ref="P651:P702" si="262">M651*100/J651</f>
        <v>0</v>
      </c>
    </row>
    <row r="652" spans="1:16" s="21" customFormat="1" ht="21.75" customHeight="1" x14ac:dyDescent="0.25">
      <c r="A652" s="53" t="s">
        <v>509</v>
      </c>
      <c r="B652" s="61" t="s">
        <v>504</v>
      </c>
      <c r="C652" s="61" t="s">
        <v>115</v>
      </c>
      <c r="D652" s="61" t="s">
        <v>61</v>
      </c>
      <c r="E652" s="61" t="s">
        <v>742</v>
      </c>
      <c r="F652" s="61"/>
      <c r="G652" s="61" t="s">
        <v>743</v>
      </c>
      <c r="H652" s="62">
        <f t="shared" si="259"/>
        <v>3619</v>
      </c>
      <c r="I652" s="62"/>
      <c r="J652" s="62">
        <v>3619</v>
      </c>
      <c r="K652" s="62">
        <f t="shared" si="260"/>
        <v>0</v>
      </c>
      <c r="L652" s="62">
        <v>0</v>
      </c>
      <c r="M652" s="62">
        <f>SUM('свод 2012'!L573)</f>
        <v>0</v>
      </c>
      <c r="N652" s="62">
        <f t="shared" si="261"/>
        <v>0</v>
      </c>
      <c r="O652" s="62"/>
      <c r="P652" s="62">
        <f t="shared" si="262"/>
        <v>0</v>
      </c>
    </row>
    <row r="653" spans="1:16" s="59" customFormat="1" ht="29.25" customHeight="1" x14ac:dyDescent="0.25">
      <c r="A653" s="52" t="s">
        <v>830</v>
      </c>
      <c r="B653" s="56" t="s">
        <v>504</v>
      </c>
      <c r="C653" s="56" t="s">
        <v>115</v>
      </c>
      <c r="D653" s="56" t="s">
        <v>61</v>
      </c>
      <c r="E653" s="56" t="s">
        <v>678</v>
      </c>
      <c r="F653" s="56"/>
      <c r="G653" s="56"/>
      <c r="H653" s="28">
        <f t="shared" si="259"/>
        <v>205.3</v>
      </c>
      <c r="I653" s="28">
        <f>I654</f>
        <v>205.3</v>
      </c>
      <c r="J653" s="28"/>
      <c r="K653" s="28">
        <f t="shared" si="260"/>
        <v>0</v>
      </c>
      <c r="L653" s="28">
        <f>L654</f>
        <v>0</v>
      </c>
      <c r="M653" s="28"/>
      <c r="N653" s="28">
        <f t="shared" si="261"/>
        <v>0</v>
      </c>
      <c r="O653" s="28">
        <f t="shared" ref="O653:O714" si="263">L653*100/I653</f>
        <v>0</v>
      </c>
      <c r="P653" s="28"/>
    </row>
    <row r="654" spans="1:16" s="21" customFormat="1" ht="29.25" customHeight="1" x14ac:dyDescent="0.25">
      <c r="A654" s="60" t="s">
        <v>476</v>
      </c>
      <c r="B654" s="61" t="s">
        <v>504</v>
      </c>
      <c r="C654" s="61" t="s">
        <v>115</v>
      </c>
      <c r="D654" s="61" t="s">
        <v>61</v>
      </c>
      <c r="E654" s="61" t="s">
        <v>678</v>
      </c>
      <c r="F654" s="61"/>
      <c r="G654" s="61" t="s">
        <v>646</v>
      </c>
      <c r="H654" s="62">
        <f t="shared" si="259"/>
        <v>205.3</v>
      </c>
      <c r="I654" s="62">
        <f>I655</f>
        <v>205.3</v>
      </c>
      <c r="J654" s="62"/>
      <c r="K654" s="62">
        <f t="shared" si="260"/>
        <v>0</v>
      </c>
      <c r="L654" s="62">
        <f>L655</f>
        <v>0</v>
      </c>
      <c r="M654" s="62"/>
      <c r="N654" s="62">
        <f t="shared" si="261"/>
        <v>0</v>
      </c>
      <c r="O654" s="62">
        <f t="shared" si="263"/>
        <v>0</v>
      </c>
      <c r="P654" s="62"/>
    </row>
    <row r="655" spans="1:16" s="21" customFormat="1" ht="15.75" x14ac:dyDescent="0.25">
      <c r="A655" s="53" t="s">
        <v>509</v>
      </c>
      <c r="B655" s="61" t="s">
        <v>504</v>
      </c>
      <c r="C655" s="61" t="s">
        <v>115</v>
      </c>
      <c r="D655" s="61" t="s">
        <v>61</v>
      </c>
      <c r="E655" s="61" t="s">
        <v>678</v>
      </c>
      <c r="F655" s="61"/>
      <c r="G655" s="61" t="s">
        <v>743</v>
      </c>
      <c r="H655" s="62">
        <f t="shared" si="259"/>
        <v>205.3</v>
      </c>
      <c r="I655" s="62">
        <v>205.3</v>
      </c>
      <c r="J655" s="62"/>
      <c r="K655" s="62">
        <f t="shared" si="260"/>
        <v>0</v>
      </c>
      <c r="L655" s="62">
        <v>0</v>
      </c>
      <c r="M655" s="62"/>
      <c r="N655" s="62">
        <f t="shared" si="261"/>
        <v>0</v>
      </c>
      <c r="O655" s="62">
        <f t="shared" si="263"/>
        <v>0</v>
      </c>
      <c r="P655" s="62"/>
    </row>
    <row r="656" spans="1:16" s="59" customFormat="1" ht="15.75" x14ac:dyDescent="0.25">
      <c r="A656" s="57" t="s">
        <v>258</v>
      </c>
      <c r="B656" s="56" t="s">
        <v>504</v>
      </c>
      <c r="C656" s="56">
        <v>10</v>
      </c>
      <c r="D656" s="56" t="s">
        <v>63</v>
      </c>
      <c r="E656" s="56" t="s">
        <v>240</v>
      </c>
      <c r="F656" s="56"/>
      <c r="G656" s="56" t="s">
        <v>240</v>
      </c>
      <c r="H656" s="28">
        <f t="shared" si="255"/>
        <v>19736</v>
      </c>
      <c r="I656" s="28"/>
      <c r="J656" s="28">
        <f>J657</f>
        <v>19736</v>
      </c>
      <c r="K656" s="28">
        <f t="shared" ref="K656:K659" si="264">SUM(L656+M656)</f>
        <v>4081.6</v>
      </c>
      <c r="L656" s="28"/>
      <c r="M656" s="28">
        <f>M657</f>
        <v>4081.6</v>
      </c>
      <c r="N656" s="28">
        <f t="shared" si="261"/>
        <v>20.680989055533036</v>
      </c>
      <c r="O656" s="28"/>
      <c r="P656" s="28">
        <f t="shared" si="262"/>
        <v>20.680989055533036</v>
      </c>
    </row>
    <row r="657" spans="1:16" s="59" customFormat="1" ht="47.25" x14ac:dyDescent="0.25">
      <c r="A657" s="57" t="s">
        <v>511</v>
      </c>
      <c r="B657" s="56" t="s">
        <v>504</v>
      </c>
      <c r="C657" s="56">
        <v>10</v>
      </c>
      <c r="D657" s="56" t="s">
        <v>63</v>
      </c>
      <c r="E657" s="56">
        <v>5053602</v>
      </c>
      <c r="F657" s="56"/>
      <c r="G657" s="56" t="s">
        <v>240</v>
      </c>
      <c r="H657" s="28">
        <f t="shared" si="255"/>
        <v>19736</v>
      </c>
      <c r="I657" s="28"/>
      <c r="J657" s="28">
        <f>J658</f>
        <v>19736</v>
      </c>
      <c r="K657" s="28">
        <f t="shared" si="264"/>
        <v>4081.6</v>
      </c>
      <c r="L657" s="28"/>
      <c r="M657" s="28">
        <f>M658</f>
        <v>4081.6</v>
      </c>
      <c r="N657" s="28">
        <f t="shared" si="261"/>
        <v>20.680989055533036</v>
      </c>
      <c r="O657" s="28"/>
      <c r="P657" s="28">
        <f t="shared" si="262"/>
        <v>20.680989055533036</v>
      </c>
    </row>
    <row r="658" spans="1:16" s="21" customFormat="1" ht="15.75" x14ac:dyDescent="0.25">
      <c r="A658" s="60" t="s">
        <v>476</v>
      </c>
      <c r="B658" s="61" t="s">
        <v>504</v>
      </c>
      <c r="C658" s="61">
        <v>10</v>
      </c>
      <c r="D658" s="61" t="s">
        <v>63</v>
      </c>
      <c r="E658" s="61">
        <v>5053602</v>
      </c>
      <c r="F658" s="61"/>
      <c r="G658" s="61">
        <v>320</v>
      </c>
      <c r="H658" s="62">
        <f t="shared" si="255"/>
        <v>19736</v>
      </c>
      <c r="I658" s="62"/>
      <c r="J658" s="62">
        <f>J659</f>
        <v>19736</v>
      </c>
      <c r="K658" s="62">
        <f t="shared" si="264"/>
        <v>4081.6</v>
      </c>
      <c r="L658" s="62"/>
      <c r="M658" s="62">
        <f>M659</f>
        <v>4081.6</v>
      </c>
      <c r="N658" s="62">
        <f t="shared" si="261"/>
        <v>20.680989055533036</v>
      </c>
      <c r="O658" s="62"/>
      <c r="P658" s="62">
        <f t="shared" si="262"/>
        <v>20.680989055533036</v>
      </c>
    </row>
    <row r="659" spans="1:16" s="21" customFormat="1" ht="15.75" x14ac:dyDescent="0.25">
      <c r="A659" s="60" t="s">
        <v>512</v>
      </c>
      <c r="B659" s="61" t="s">
        <v>504</v>
      </c>
      <c r="C659" s="61">
        <v>10</v>
      </c>
      <c r="D659" s="61" t="s">
        <v>63</v>
      </c>
      <c r="E659" s="61">
        <v>5053602</v>
      </c>
      <c r="F659" s="61"/>
      <c r="G659" s="61">
        <v>323</v>
      </c>
      <c r="H659" s="62">
        <f t="shared" si="255"/>
        <v>19736</v>
      </c>
      <c r="I659" s="62"/>
      <c r="J659" s="62">
        <v>19736</v>
      </c>
      <c r="K659" s="62">
        <f t="shared" si="264"/>
        <v>4081.6</v>
      </c>
      <c r="L659" s="62"/>
      <c r="M659" s="62">
        <v>4081.6</v>
      </c>
      <c r="N659" s="62">
        <f t="shared" si="261"/>
        <v>20.680989055533036</v>
      </c>
      <c r="O659" s="62"/>
      <c r="P659" s="62">
        <f t="shared" si="262"/>
        <v>20.680989055533036</v>
      </c>
    </row>
    <row r="660" spans="1:16" s="21" customFormat="1" ht="15.75" x14ac:dyDescent="0.25">
      <c r="A660" s="57" t="s">
        <v>513</v>
      </c>
      <c r="B660" s="56" t="s">
        <v>514</v>
      </c>
      <c r="C660" s="61"/>
      <c r="D660" s="61"/>
      <c r="E660" s="61"/>
      <c r="F660" s="61"/>
      <c r="G660" s="61"/>
      <c r="H660" s="28">
        <f t="shared" ref="H660" si="265">SUM(I660:J660)</f>
        <v>1434771.2999999998</v>
      </c>
      <c r="I660" s="28">
        <f>I661+I683+I877</f>
        <v>666072.29999999993</v>
      </c>
      <c r="J660" s="28">
        <f>J661+J683+J877</f>
        <v>768698.99999999988</v>
      </c>
      <c r="K660" s="28">
        <f t="shared" ref="K660" si="266">SUM(L660:M660)</f>
        <v>1019154.7</v>
      </c>
      <c r="L660" s="28">
        <f>L661+L683+L877</f>
        <v>501289.59999999992</v>
      </c>
      <c r="M660" s="28">
        <f>M661+M683+M877</f>
        <v>517865.1</v>
      </c>
      <c r="N660" s="28">
        <f t="shared" si="261"/>
        <v>71.032554108100726</v>
      </c>
      <c r="O660" s="28">
        <f t="shared" si="263"/>
        <v>75.260538533129207</v>
      </c>
      <c r="P660" s="28">
        <f t="shared" si="262"/>
        <v>67.369035214043478</v>
      </c>
    </row>
    <row r="661" spans="1:16" s="21" customFormat="1" ht="15.75" x14ac:dyDescent="0.25">
      <c r="A661" s="57" t="s">
        <v>248</v>
      </c>
      <c r="B661" s="56" t="s">
        <v>514</v>
      </c>
      <c r="C661" s="56" t="s">
        <v>63</v>
      </c>
      <c r="D661" s="61"/>
      <c r="E661" s="61"/>
      <c r="F661" s="61"/>
      <c r="G661" s="61"/>
      <c r="H661" s="28">
        <f>SUM(I661:J661)</f>
        <v>4158.5</v>
      </c>
      <c r="I661" s="28">
        <f>I662+I668+I672</f>
        <v>229.6</v>
      </c>
      <c r="J661" s="28">
        <f>J662+J668+J672</f>
        <v>3928.9</v>
      </c>
      <c r="K661" s="28">
        <f>SUM(L661:M661)</f>
        <v>2224.5</v>
      </c>
      <c r="L661" s="28">
        <f>L662+L668+L672</f>
        <v>23.3</v>
      </c>
      <c r="M661" s="28">
        <f>M662+M668+M672</f>
        <v>2201.1999999999998</v>
      </c>
      <c r="N661" s="28">
        <f t="shared" si="261"/>
        <v>53.49284597811711</v>
      </c>
      <c r="O661" s="28">
        <f t="shared" si="263"/>
        <v>10.148083623693379</v>
      </c>
      <c r="P661" s="28">
        <f t="shared" si="262"/>
        <v>56.025859655374269</v>
      </c>
    </row>
    <row r="662" spans="1:16" s="59" customFormat="1" ht="15.75" x14ac:dyDescent="0.25">
      <c r="A662" s="52" t="s">
        <v>95</v>
      </c>
      <c r="B662" s="56" t="s">
        <v>514</v>
      </c>
      <c r="C662" s="56" t="s">
        <v>63</v>
      </c>
      <c r="D662" s="56" t="s">
        <v>57</v>
      </c>
      <c r="E662" s="56"/>
      <c r="F662" s="56"/>
      <c r="G662" s="56"/>
      <c r="H662" s="28">
        <f t="shared" ref="H662:H667" si="267">SUM(I662:J662)</f>
        <v>2466</v>
      </c>
      <c r="I662" s="28"/>
      <c r="J662" s="28">
        <f>J663</f>
        <v>2466</v>
      </c>
      <c r="K662" s="28">
        <f t="shared" ref="K662:K667" si="268">SUM(L662:M662)</f>
        <v>1344.8999999999999</v>
      </c>
      <c r="L662" s="28"/>
      <c r="M662" s="28">
        <f>M663</f>
        <v>1344.8999999999999</v>
      </c>
      <c r="N662" s="28">
        <f t="shared" si="261"/>
        <v>54.537712895377126</v>
      </c>
      <c r="O662" s="28"/>
      <c r="P662" s="28">
        <f t="shared" si="262"/>
        <v>54.537712895377126</v>
      </c>
    </row>
    <row r="663" spans="1:16" s="21" customFormat="1" ht="15.75" x14ac:dyDescent="0.25">
      <c r="A663" s="57" t="s">
        <v>567</v>
      </c>
      <c r="B663" s="56" t="s">
        <v>514</v>
      </c>
      <c r="C663" s="56" t="s">
        <v>63</v>
      </c>
      <c r="D663" s="56" t="s">
        <v>57</v>
      </c>
      <c r="E663" s="56" t="s">
        <v>566</v>
      </c>
      <c r="F663" s="56"/>
      <c r="G663" s="56"/>
      <c r="H663" s="28">
        <f t="shared" si="267"/>
        <v>2466</v>
      </c>
      <c r="I663" s="28"/>
      <c r="J663" s="28">
        <f>J664+J666</f>
        <v>2466</v>
      </c>
      <c r="K663" s="28">
        <f t="shared" si="268"/>
        <v>1344.8999999999999</v>
      </c>
      <c r="L663" s="28"/>
      <c r="M663" s="28">
        <f>M664+M666</f>
        <v>1344.8999999999999</v>
      </c>
      <c r="N663" s="28">
        <f t="shared" si="261"/>
        <v>54.537712895377126</v>
      </c>
      <c r="O663" s="28"/>
      <c r="P663" s="28">
        <f t="shared" si="262"/>
        <v>54.537712895377126</v>
      </c>
    </row>
    <row r="664" spans="1:16" s="21" customFormat="1" ht="15.75" x14ac:dyDescent="0.25">
      <c r="A664" s="60" t="s">
        <v>403</v>
      </c>
      <c r="B664" s="61" t="s">
        <v>514</v>
      </c>
      <c r="C664" s="61" t="s">
        <v>63</v>
      </c>
      <c r="D664" s="61" t="s">
        <v>57</v>
      </c>
      <c r="E664" s="61" t="s">
        <v>566</v>
      </c>
      <c r="F664" s="61"/>
      <c r="G664" s="61" t="s">
        <v>419</v>
      </c>
      <c r="H664" s="62">
        <f t="shared" si="267"/>
        <v>374.3</v>
      </c>
      <c r="I664" s="62"/>
      <c r="J664" s="62">
        <f>J665</f>
        <v>374.3</v>
      </c>
      <c r="K664" s="62">
        <f t="shared" si="268"/>
        <v>217.8</v>
      </c>
      <c r="L664" s="62"/>
      <c r="M664" s="62">
        <f>M665</f>
        <v>217.8</v>
      </c>
      <c r="N664" s="62">
        <f t="shared" si="261"/>
        <v>58.188618755009351</v>
      </c>
      <c r="O664" s="62"/>
      <c r="P664" s="62">
        <f t="shared" si="262"/>
        <v>58.188618755009351</v>
      </c>
    </row>
    <row r="665" spans="1:16" s="21" customFormat="1" ht="15.75" x14ac:dyDescent="0.25">
      <c r="A665" s="60" t="s">
        <v>405</v>
      </c>
      <c r="B665" s="61" t="s">
        <v>514</v>
      </c>
      <c r="C665" s="61" t="s">
        <v>63</v>
      </c>
      <c r="D665" s="61" t="s">
        <v>57</v>
      </c>
      <c r="E665" s="61" t="s">
        <v>566</v>
      </c>
      <c r="F665" s="61"/>
      <c r="G665" s="61" t="s">
        <v>406</v>
      </c>
      <c r="H665" s="62">
        <f t="shared" si="267"/>
        <v>374.3</v>
      </c>
      <c r="I665" s="62"/>
      <c r="J665" s="62">
        <v>374.3</v>
      </c>
      <c r="K665" s="62">
        <f t="shared" si="268"/>
        <v>217.8</v>
      </c>
      <c r="L665" s="62"/>
      <c r="M665" s="62">
        <v>217.8</v>
      </c>
      <c r="N665" s="62">
        <f t="shared" si="261"/>
        <v>58.188618755009351</v>
      </c>
      <c r="O665" s="62"/>
      <c r="P665" s="62">
        <f t="shared" si="262"/>
        <v>58.188618755009351</v>
      </c>
    </row>
    <row r="666" spans="1:16" s="21" customFormat="1" ht="15.75" x14ac:dyDescent="0.25">
      <c r="A666" s="60" t="s">
        <v>401</v>
      </c>
      <c r="B666" s="61" t="s">
        <v>514</v>
      </c>
      <c r="C666" s="61" t="s">
        <v>63</v>
      </c>
      <c r="D666" s="61" t="s">
        <v>57</v>
      </c>
      <c r="E666" s="61" t="s">
        <v>566</v>
      </c>
      <c r="F666" s="61"/>
      <c r="G666" s="61" t="s">
        <v>453</v>
      </c>
      <c r="H666" s="62">
        <f t="shared" si="267"/>
        <v>2091.6999999999998</v>
      </c>
      <c r="I666" s="62"/>
      <c r="J666" s="62">
        <f>J667</f>
        <v>2091.6999999999998</v>
      </c>
      <c r="K666" s="62">
        <f t="shared" si="268"/>
        <v>1127.0999999999999</v>
      </c>
      <c r="L666" s="62"/>
      <c r="M666" s="62">
        <f>M667</f>
        <v>1127.0999999999999</v>
      </c>
      <c r="N666" s="62">
        <f t="shared" si="261"/>
        <v>53.884400248601615</v>
      </c>
      <c r="O666" s="62"/>
      <c r="P666" s="62">
        <f t="shared" si="262"/>
        <v>53.884400248601615</v>
      </c>
    </row>
    <row r="667" spans="1:16" s="21" customFormat="1" ht="15.75" x14ac:dyDescent="0.25">
      <c r="A667" s="60" t="s">
        <v>456</v>
      </c>
      <c r="B667" s="61" t="s">
        <v>514</v>
      </c>
      <c r="C667" s="61" t="s">
        <v>63</v>
      </c>
      <c r="D667" s="61" t="s">
        <v>57</v>
      </c>
      <c r="E667" s="61" t="s">
        <v>566</v>
      </c>
      <c r="F667" s="61"/>
      <c r="G667" s="61" t="s">
        <v>457</v>
      </c>
      <c r="H667" s="62">
        <f t="shared" si="267"/>
        <v>2091.6999999999998</v>
      </c>
      <c r="I667" s="62"/>
      <c r="J667" s="62">
        <v>2091.6999999999998</v>
      </c>
      <c r="K667" s="62">
        <f t="shared" si="268"/>
        <v>1127.0999999999999</v>
      </c>
      <c r="L667" s="62"/>
      <c r="M667" s="62">
        <v>1127.0999999999999</v>
      </c>
      <c r="N667" s="62">
        <f t="shared" si="261"/>
        <v>53.884400248601615</v>
      </c>
      <c r="O667" s="62"/>
      <c r="P667" s="62">
        <f t="shared" si="262"/>
        <v>53.884400248601615</v>
      </c>
    </row>
    <row r="668" spans="1:16" s="21" customFormat="1" ht="15.75" x14ac:dyDescent="0.25">
      <c r="A668" s="57" t="s">
        <v>114</v>
      </c>
      <c r="B668" s="56" t="s">
        <v>514</v>
      </c>
      <c r="C668" s="56" t="s">
        <v>63</v>
      </c>
      <c r="D668" s="56" t="s">
        <v>115</v>
      </c>
      <c r="E668" s="56"/>
      <c r="F668" s="56"/>
      <c r="G668" s="56"/>
      <c r="H668" s="28">
        <f t="shared" ref="H668:H671" si="269">SUM(I668:J668)</f>
        <v>180.6</v>
      </c>
      <c r="I668" s="28">
        <f>I669</f>
        <v>180.6</v>
      </c>
      <c r="J668" s="28">
        <f>J670</f>
        <v>0</v>
      </c>
      <c r="K668" s="28">
        <f t="shared" ref="K668:K671" si="270">SUM(L668:M668)</f>
        <v>0</v>
      </c>
      <c r="L668" s="28">
        <f>L669</f>
        <v>0</v>
      </c>
      <c r="M668" s="28">
        <f>M670</f>
        <v>0</v>
      </c>
      <c r="N668" s="28">
        <f t="shared" si="261"/>
        <v>0</v>
      </c>
      <c r="O668" s="28">
        <f t="shared" si="263"/>
        <v>0</v>
      </c>
      <c r="P668" s="28"/>
    </row>
    <row r="669" spans="1:16" s="21" customFormat="1" ht="31.5" x14ac:dyDescent="0.25">
      <c r="A669" s="57" t="s">
        <v>821</v>
      </c>
      <c r="B669" s="56" t="s">
        <v>514</v>
      </c>
      <c r="C669" s="56" t="s">
        <v>63</v>
      </c>
      <c r="D669" s="56" t="s">
        <v>115</v>
      </c>
      <c r="E669" s="56" t="s">
        <v>422</v>
      </c>
      <c r="F669" s="56"/>
      <c r="G669" s="56"/>
      <c r="H669" s="28">
        <f t="shared" si="269"/>
        <v>180.6</v>
      </c>
      <c r="I669" s="28">
        <f>I670</f>
        <v>180.6</v>
      </c>
      <c r="J669" s="28"/>
      <c r="K669" s="28">
        <f t="shared" si="270"/>
        <v>0</v>
      </c>
      <c r="L669" s="28">
        <f>L670</f>
        <v>0</v>
      </c>
      <c r="M669" s="28"/>
      <c r="N669" s="28">
        <f t="shared" si="261"/>
        <v>0</v>
      </c>
      <c r="O669" s="28">
        <f t="shared" si="263"/>
        <v>0</v>
      </c>
      <c r="P669" s="28"/>
    </row>
    <row r="670" spans="1:16" s="21" customFormat="1" ht="15.75" x14ac:dyDescent="0.25">
      <c r="A670" s="60" t="s">
        <v>389</v>
      </c>
      <c r="B670" s="61" t="s">
        <v>514</v>
      </c>
      <c r="C670" s="61" t="s">
        <v>63</v>
      </c>
      <c r="D670" s="61" t="s">
        <v>115</v>
      </c>
      <c r="E670" s="61" t="s">
        <v>422</v>
      </c>
      <c r="F670" s="61"/>
      <c r="G670" s="61" t="s">
        <v>397</v>
      </c>
      <c r="H670" s="62">
        <f t="shared" si="269"/>
        <v>180.6</v>
      </c>
      <c r="I670" s="62">
        <f>I671</f>
        <v>180.6</v>
      </c>
      <c r="J670" s="62">
        <f>J671</f>
        <v>0</v>
      </c>
      <c r="K670" s="62">
        <f t="shared" si="270"/>
        <v>0</v>
      </c>
      <c r="L670" s="62">
        <f>L671</f>
        <v>0</v>
      </c>
      <c r="M670" s="62">
        <f>M671</f>
        <v>0</v>
      </c>
      <c r="N670" s="62">
        <f t="shared" si="261"/>
        <v>0</v>
      </c>
      <c r="O670" s="62">
        <f t="shared" si="263"/>
        <v>0</v>
      </c>
      <c r="P670" s="62"/>
    </row>
    <row r="671" spans="1:16" s="21" customFormat="1" ht="15.75" x14ac:dyDescent="0.25">
      <c r="A671" s="60" t="s">
        <v>390</v>
      </c>
      <c r="B671" s="61" t="s">
        <v>514</v>
      </c>
      <c r="C671" s="61" t="s">
        <v>63</v>
      </c>
      <c r="D671" s="61" t="s">
        <v>115</v>
      </c>
      <c r="E671" s="61" t="s">
        <v>422</v>
      </c>
      <c r="F671" s="61"/>
      <c r="G671" s="61" t="s">
        <v>392</v>
      </c>
      <c r="H671" s="62">
        <f t="shared" si="269"/>
        <v>180.6</v>
      </c>
      <c r="I671" s="62">
        <v>180.6</v>
      </c>
      <c r="J671" s="62"/>
      <c r="K671" s="62">
        <f t="shared" si="270"/>
        <v>0</v>
      </c>
      <c r="L671" s="62">
        <v>0</v>
      </c>
      <c r="M671" s="62"/>
      <c r="N671" s="62">
        <f t="shared" si="261"/>
        <v>0</v>
      </c>
      <c r="O671" s="62">
        <f t="shared" si="263"/>
        <v>0</v>
      </c>
      <c r="P671" s="62"/>
    </row>
    <row r="672" spans="1:16" s="21" customFormat="1" ht="15.75" x14ac:dyDescent="0.25">
      <c r="A672" s="57" t="s">
        <v>119</v>
      </c>
      <c r="B672" s="56" t="s">
        <v>514</v>
      </c>
      <c r="C672" s="56" t="s">
        <v>63</v>
      </c>
      <c r="D672" s="56">
        <v>12</v>
      </c>
      <c r="E672" s="61"/>
      <c r="F672" s="61"/>
      <c r="G672" s="61"/>
      <c r="H672" s="28">
        <f>H673+H678</f>
        <v>1511.9</v>
      </c>
      <c r="I672" s="28">
        <f t="shared" ref="I672:J672" si="271">I673+I678</f>
        <v>49</v>
      </c>
      <c r="J672" s="28">
        <f t="shared" si="271"/>
        <v>1462.9</v>
      </c>
      <c r="K672" s="28">
        <f>K673+K678</f>
        <v>879.59999999999991</v>
      </c>
      <c r="L672" s="28">
        <f t="shared" ref="L672:M672" si="272">L673+L678</f>
        <v>23.3</v>
      </c>
      <c r="M672" s="28">
        <f t="shared" si="272"/>
        <v>856.3</v>
      </c>
      <c r="N672" s="28">
        <f t="shared" si="261"/>
        <v>58.178450955751032</v>
      </c>
      <c r="O672" s="28">
        <f t="shared" si="263"/>
        <v>47.551020408163268</v>
      </c>
      <c r="P672" s="28">
        <f t="shared" si="262"/>
        <v>58.534417936974499</v>
      </c>
    </row>
    <row r="673" spans="1:16" s="21" customFormat="1" ht="31.5" x14ac:dyDescent="0.25">
      <c r="A673" s="57" t="s">
        <v>799</v>
      </c>
      <c r="B673" s="56" t="s">
        <v>514</v>
      </c>
      <c r="C673" s="56" t="s">
        <v>63</v>
      </c>
      <c r="D673" s="56" t="s">
        <v>120</v>
      </c>
      <c r="E673" s="56" t="s">
        <v>544</v>
      </c>
      <c r="F673" s="56"/>
      <c r="G673" s="56"/>
      <c r="H673" s="28">
        <f>H674+H676</f>
        <v>1462.9</v>
      </c>
      <c r="I673" s="28">
        <f t="shared" ref="I673:J673" si="273">I674+I676</f>
        <v>0</v>
      </c>
      <c r="J673" s="28">
        <f t="shared" si="273"/>
        <v>1462.9</v>
      </c>
      <c r="K673" s="28">
        <f>K674+K676</f>
        <v>856.3</v>
      </c>
      <c r="L673" s="28">
        <f t="shared" ref="L673:M673" si="274">L674+L676</f>
        <v>0</v>
      </c>
      <c r="M673" s="28">
        <f t="shared" si="274"/>
        <v>856.3</v>
      </c>
      <c r="N673" s="28">
        <f t="shared" si="261"/>
        <v>58.534417936974499</v>
      </c>
      <c r="O673" s="28"/>
      <c r="P673" s="28">
        <f t="shared" si="262"/>
        <v>58.534417936974499</v>
      </c>
    </row>
    <row r="674" spans="1:16" s="21" customFormat="1" ht="15.75" x14ac:dyDescent="0.25">
      <c r="A674" s="60" t="s">
        <v>403</v>
      </c>
      <c r="B674" s="61" t="s">
        <v>514</v>
      </c>
      <c r="C674" s="61" t="s">
        <v>63</v>
      </c>
      <c r="D674" s="61" t="s">
        <v>120</v>
      </c>
      <c r="E674" s="61" t="s">
        <v>544</v>
      </c>
      <c r="F674" s="61"/>
      <c r="G674" s="61" t="s">
        <v>419</v>
      </c>
      <c r="H674" s="62">
        <f>SUM(I674:J674)</f>
        <v>641.4</v>
      </c>
      <c r="I674" s="62"/>
      <c r="J674" s="62">
        <f>J675</f>
        <v>641.4</v>
      </c>
      <c r="K674" s="62">
        <f>SUM(L674:M674)</f>
        <v>626.5</v>
      </c>
      <c r="L674" s="62"/>
      <c r="M674" s="62">
        <f>M675</f>
        <v>626.5</v>
      </c>
      <c r="N674" s="62">
        <f t="shared" si="261"/>
        <v>97.676956657312132</v>
      </c>
      <c r="O674" s="62"/>
      <c r="P674" s="62">
        <f t="shared" si="262"/>
        <v>97.676956657312132</v>
      </c>
    </row>
    <row r="675" spans="1:16" s="21" customFormat="1" ht="15.75" x14ac:dyDescent="0.25">
      <c r="A675" s="60" t="s">
        <v>405</v>
      </c>
      <c r="B675" s="61" t="s">
        <v>514</v>
      </c>
      <c r="C675" s="61" t="s">
        <v>63</v>
      </c>
      <c r="D675" s="61" t="s">
        <v>120</v>
      </c>
      <c r="E675" s="61" t="s">
        <v>544</v>
      </c>
      <c r="F675" s="61"/>
      <c r="G675" s="61" t="s">
        <v>406</v>
      </c>
      <c r="H675" s="62">
        <f>SUM(I675:J675)</f>
        <v>641.4</v>
      </c>
      <c r="I675" s="62"/>
      <c r="J675" s="62">
        <v>641.4</v>
      </c>
      <c r="K675" s="62">
        <f>SUM(L675:M675)</f>
        <v>626.5</v>
      </c>
      <c r="L675" s="62"/>
      <c r="M675" s="62">
        <v>626.5</v>
      </c>
      <c r="N675" s="62">
        <f t="shared" si="261"/>
        <v>97.676956657312132</v>
      </c>
      <c r="O675" s="62"/>
      <c r="P675" s="62">
        <f t="shared" si="262"/>
        <v>97.676956657312132</v>
      </c>
    </row>
    <row r="676" spans="1:16" s="21" customFormat="1" ht="15.75" x14ac:dyDescent="0.25">
      <c r="A676" s="60" t="s">
        <v>452</v>
      </c>
      <c r="B676" s="61" t="s">
        <v>514</v>
      </c>
      <c r="C676" s="61" t="s">
        <v>63</v>
      </c>
      <c r="D676" s="61" t="s">
        <v>120</v>
      </c>
      <c r="E676" s="61" t="s">
        <v>544</v>
      </c>
      <c r="F676" s="61"/>
      <c r="G676" s="61" t="s">
        <v>453</v>
      </c>
      <c r="H676" s="62">
        <f t="shared" ref="H676:H677" si="275">SUM(I676:J676)</f>
        <v>821.5</v>
      </c>
      <c r="I676" s="62"/>
      <c r="J676" s="62">
        <f>J677</f>
        <v>821.5</v>
      </c>
      <c r="K676" s="62">
        <f t="shared" ref="K676:K694" si="276">SUM(L676:M676)</f>
        <v>229.8</v>
      </c>
      <c r="L676" s="62"/>
      <c r="M676" s="62">
        <f>M677</f>
        <v>229.8</v>
      </c>
      <c r="N676" s="62">
        <f t="shared" si="261"/>
        <v>27.973219720024346</v>
      </c>
      <c r="O676" s="62"/>
      <c r="P676" s="62">
        <f t="shared" si="262"/>
        <v>27.973219720024346</v>
      </c>
    </row>
    <row r="677" spans="1:16" s="21" customFormat="1" ht="15.75" x14ac:dyDescent="0.25">
      <c r="A677" s="60" t="s">
        <v>456</v>
      </c>
      <c r="B677" s="61" t="s">
        <v>514</v>
      </c>
      <c r="C677" s="61" t="s">
        <v>63</v>
      </c>
      <c r="D677" s="61" t="s">
        <v>120</v>
      </c>
      <c r="E677" s="61" t="s">
        <v>544</v>
      </c>
      <c r="F677" s="61"/>
      <c r="G677" s="61" t="s">
        <v>457</v>
      </c>
      <c r="H677" s="62">
        <f t="shared" si="275"/>
        <v>821.5</v>
      </c>
      <c r="I677" s="62"/>
      <c r="J677" s="62">
        <v>821.5</v>
      </c>
      <c r="K677" s="62">
        <f t="shared" si="276"/>
        <v>229.8</v>
      </c>
      <c r="L677" s="62"/>
      <c r="M677" s="62">
        <v>229.8</v>
      </c>
      <c r="N677" s="62">
        <f t="shared" si="261"/>
        <v>27.973219720024346</v>
      </c>
      <c r="O677" s="62"/>
      <c r="P677" s="62">
        <f t="shared" si="262"/>
        <v>27.973219720024346</v>
      </c>
    </row>
    <row r="678" spans="1:16" s="59" customFormat="1" ht="31.5" x14ac:dyDescent="0.25">
      <c r="A678" s="57" t="s">
        <v>800</v>
      </c>
      <c r="B678" s="56" t="s">
        <v>514</v>
      </c>
      <c r="C678" s="56" t="s">
        <v>63</v>
      </c>
      <c r="D678" s="56" t="s">
        <v>120</v>
      </c>
      <c r="E678" s="56" t="s">
        <v>436</v>
      </c>
      <c r="F678" s="56"/>
      <c r="G678" s="56"/>
      <c r="H678" s="28">
        <f t="shared" ref="H678:H682" si="277">SUM(I678:J678)</f>
        <v>49</v>
      </c>
      <c r="I678" s="28">
        <f>I679+I681</f>
        <v>49</v>
      </c>
      <c r="J678" s="28">
        <f>J679+J681</f>
        <v>0</v>
      </c>
      <c r="K678" s="28">
        <f t="shared" si="276"/>
        <v>23.3</v>
      </c>
      <c r="L678" s="28">
        <f>L679+L681</f>
        <v>23.3</v>
      </c>
      <c r="M678" s="28">
        <f>M679+M681</f>
        <v>0</v>
      </c>
      <c r="N678" s="28">
        <f t="shared" si="261"/>
        <v>47.551020408163268</v>
      </c>
      <c r="O678" s="28">
        <f t="shared" si="263"/>
        <v>47.551020408163268</v>
      </c>
      <c r="P678" s="28"/>
    </row>
    <row r="679" spans="1:16" s="21" customFormat="1" ht="15.75" x14ac:dyDescent="0.25">
      <c r="A679" s="60" t="s">
        <v>403</v>
      </c>
      <c r="B679" s="61" t="s">
        <v>514</v>
      </c>
      <c r="C679" s="61" t="s">
        <v>63</v>
      </c>
      <c r="D679" s="61" t="s">
        <v>120</v>
      </c>
      <c r="E679" s="61" t="s">
        <v>436</v>
      </c>
      <c r="F679" s="61"/>
      <c r="G679" s="61" t="s">
        <v>419</v>
      </c>
      <c r="H679" s="62">
        <f t="shared" si="277"/>
        <v>25.3</v>
      </c>
      <c r="I679" s="62">
        <f>I680</f>
        <v>25.3</v>
      </c>
      <c r="J679" s="62">
        <f>J680</f>
        <v>0</v>
      </c>
      <c r="K679" s="62">
        <f t="shared" si="276"/>
        <v>5.5</v>
      </c>
      <c r="L679" s="62">
        <f>L680</f>
        <v>5.5</v>
      </c>
      <c r="M679" s="62">
        <f>M680</f>
        <v>0</v>
      </c>
      <c r="N679" s="62">
        <f t="shared" si="261"/>
        <v>21.739130434782609</v>
      </c>
      <c r="O679" s="62">
        <f t="shared" si="263"/>
        <v>21.739130434782609</v>
      </c>
      <c r="P679" s="62"/>
    </row>
    <row r="680" spans="1:16" s="21" customFormat="1" ht="15.75" x14ac:dyDescent="0.25">
      <c r="A680" s="60" t="s">
        <v>405</v>
      </c>
      <c r="B680" s="61" t="s">
        <v>514</v>
      </c>
      <c r="C680" s="61" t="s">
        <v>63</v>
      </c>
      <c r="D680" s="61" t="s">
        <v>120</v>
      </c>
      <c r="E680" s="61" t="s">
        <v>436</v>
      </c>
      <c r="F680" s="61"/>
      <c r="G680" s="61" t="s">
        <v>406</v>
      </c>
      <c r="H680" s="62">
        <f t="shared" si="277"/>
        <v>25.3</v>
      </c>
      <c r="I680" s="62">
        <v>25.3</v>
      </c>
      <c r="J680" s="62"/>
      <c r="K680" s="62">
        <f t="shared" si="276"/>
        <v>5.5</v>
      </c>
      <c r="L680" s="62">
        <v>5.5</v>
      </c>
      <c r="M680" s="62"/>
      <c r="N680" s="62">
        <f t="shared" si="261"/>
        <v>21.739130434782609</v>
      </c>
      <c r="O680" s="62">
        <f t="shared" si="263"/>
        <v>21.739130434782609</v>
      </c>
      <c r="P680" s="62"/>
    </row>
    <row r="681" spans="1:16" s="21" customFormat="1" ht="15.75" x14ac:dyDescent="0.25">
      <c r="A681" s="60" t="s">
        <v>452</v>
      </c>
      <c r="B681" s="61" t="s">
        <v>514</v>
      </c>
      <c r="C681" s="61" t="s">
        <v>63</v>
      </c>
      <c r="D681" s="61" t="s">
        <v>120</v>
      </c>
      <c r="E681" s="61" t="s">
        <v>436</v>
      </c>
      <c r="F681" s="61"/>
      <c r="G681" s="61" t="s">
        <v>453</v>
      </c>
      <c r="H681" s="62">
        <f t="shared" si="277"/>
        <v>23.7</v>
      </c>
      <c r="I681" s="62">
        <f>I682</f>
        <v>23.7</v>
      </c>
      <c r="J681" s="62">
        <f>J682</f>
        <v>0</v>
      </c>
      <c r="K681" s="62">
        <f t="shared" si="276"/>
        <v>17.8</v>
      </c>
      <c r="L681" s="62">
        <f>L682</f>
        <v>17.8</v>
      </c>
      <c r="M681" s="62">
        <f>M682</f>
        <v>0</v>
      </c>
      <c r="N681" s="62">
        <f t="shared" si="261"/>
        <v>75.105485232067508</v>
      </c>
      <c r="O681" s="62">
        <f t="shared" si="263"/>
        <v>75.105485232067508</v>
      </c>
      <c r="P681" s="62"/>
    </row>
    <row r="682" spans="1:16" s="21" customFormat="1" ht="15.75" x14ac:dyDescent="0.25">
      <c r="A682" s="60" t="s">
        <v>456</v>
      </c>
      <c r="B682" s="61" t="s">
        <v>514</v>
      </c>
      <c r="C682" s="61" t="s">
        <v>63</v>
      </c>
      <c r="D682" s="61" t="s">
        <v>120</v>
      </c>
      <c r="E682" s="61" t="s">
        <v>436</v>
      </c>
      <c r="F682" s="61"/>
      <c r="G682" s="61" t="s">
        <v>457</v>
      </c>
      <c r="H682" s="62">
        <f t="shared" si="277"/>
        <v>23.7</v>
      </c>
      <c r="I682" s="62">
        <v>23.7</v>
      </c>
      <c r="J682" s="62"/>
      <c r="K682" s="62">
        <f t="shared" si="276"/>
        <v>17.8</v>
      </c>
      <c r="L682" s="62">
        <v>17.8</v>
      </c>
      <c r="M682" s="62"/>
      <c r="N682" s="62">
        <f t="shared" si="261"/>
        <v>75.105485232067508</v>
      </c>
      <c r="O682" s="62">
        <f t="shared" si="263"/>
        <v>75.105485232067508</v>
      </c>
      <c r="P682" s="62"/>
    </row>
    <row r="683" spans="1:16" s="21" customFormat="1" ht="15.75" x14ac:dyDescent="0.25">
      <c r="A683" s="57" t="s">
        <v>515</v>
      </c>
      <c r="B683" s="56" t="s">
        <v>514</v>
      </c>
      <c r="C683" s="56" t="s">
        <v>71</v>
      </c>
      <c r="D683" s="56"/>
      <c r="E683" s="61"/>
      <c r="F683" s="61"/>
      <c r="G683" s="61"/>
      <c r="H683" s="28">
        <f t="shared" ref="H683:H688" si="278">SUM(I683:J683)</f>
        <v>1416374.7999999998</v>
      </c>
      <c r="I683" s="28">
        <f>SUM(I684+I717+I790+I819)</f>
        <v>665842.69999999995</v>
      </c>
      <c r="J683" s="28">
        <f>SUM(J684+J717+J790+J819)</f>
        <v>750532.09999999986</v>
      </c>
      <c r="K683" s="28">
        <f t="shared" si="276"/>
        <v>1007594.3999999999</v>
      </c>
      <c r="L683" s="28">
        <f>SUM(L684+L717+L790+L819)</f>
        <v>501266.29999999993</v>
      </c>
      <c r="M683" s="28">
        <f>SUM(M684+M717+M790+M819)</f>
        <v>506328.1</v>
      </c>
      <c r="N683" s="28">
        <f t="shared" si="261"/>
        <v>71.138966889272524</v>
      </c>
      <c r="O683" s="28">
        <f t="shared" si="263"/>
        <v>75.282991012742187</v>
      </c>
      <c r="P683" s="28">
        <f t="shared" si="262"/>
        <v>67.462550902219917</v>
      </c>
    </row>
    <row r="684" spans="1:16" s="21" customFormat="1" ht="15.75" x14ac:dyDescent="0.25">
      <c r="A684" s="57" t="s">
        <v>139</v>
      </c>
      <c r="B684" s="56" t="s">
        <v>514</v>
      </c>
      <c r="C684" s="56" t="s">
        <v>71</v>
      </c>
      <c r="D684" s="56" t="s">
        <v>57</v>
      </c>
      <c r="E684" s="61"/>
      <c r="F684" s="61"/>
      <c r="G684" s="61"/>
      <c r="H684" s="28">
        <f t="shared" si="278"/>
        <v>421965.5</v>
      </c>
      <c r="I684" s="28">
        <f>SUM(I685+I703+I694)</f>
        <v>414061.8</v>
      </c>
      <c r="J684" s="28">
        <f>SUM(J685+J703+J694)</f>
        <v>7903.7</v>
      </c>
      <c r="K684" s="28">
        <f t="shared" si="276"/>
        <v>314990.79999999993</v>
      </c>
      <c r="L684" s="28">
        <f>SUM(L685+L703+L694)</f>
        <v>308969.19999999995</v>
      </c>
      <c r="M684" s="28">
        <f>SUM(M685+M703+M694)</f>
        <v>6021.6</v>
      </c>
      <c r="N684" s="28">
        <f t="shared" si="261"/>
        <v>74.64847244620708</v>
      </c>
      <c r="O684" s="28">
        <f t="shared" si="263"/>
        <v>74.619102752294452</v>
      </c>
      <c r="P684" s="28">
        <f t="shared" si="262"/>
        <v>76.187102243253165</v>
      </c>
    </row>
    <row r="685" spans="1:16" s="59" customFormat="1" ht="15.75" x14ac:dyDescent="0.25">
      <c r="A685" s="57" t="s">
        <v>516</v>
      </c>
      <c r="B685" s="56" t="s">
        <v>514</v>
      </c>
      <c r="C685" s="56" t="s">
        <v>71</v>
      </c>
      <c r="D685" s="56" t="s">
        <v>57</v>
      </c>
      <c r="E685" s="56">
        <v>4209900</v>
      </c>
      <c r="F685" s="56"/>
      <c r="G685" s="56" t="s">
        <v>240</v>
      </c>
      <c r="H685" s="28">
        <f t="shared" si="278"/>
        <v>412979.1</v>
      </c>
      <c r="I685" s="28">
        <f>I686+I689+I692</f>
        <v>408079.39999999997</v>
      </c>
      <c r="J685" s="28">
        <f>J686+J689+J692</f>
        <v>4899.7</v>
      </c>
      <c r="K685" s="28">
        <f t="shared" si="276"/>
        <v>307669.99999999994</v>
      </c>
      <c r="L685" s="28">
        <f>L686+L689+L692</f>
        <v>304602.39999999997</v>
      </c>
      <c r="M685" s="28">
        <f>M686+M689+M692</f>
        <v>3067.6</v>
      </c>
      <c r="N685" s="28">
        <f t="shared" si="261"/>
        <v>74.500138142583964</v>
      </c>
      <c r="O685" s="28">
        <f t="shared" si="263"/>
        <v>74.642924881775457</v>
      </c>
      <c r="P685" s="28">
        <f t="shared" si="262"/>
        <v>62.607914770292062</v>
      </c>
    </row>
    <row r="686" spans="1:16" s="21" customFormat="1" ht="15.75" x14ac:dyDescent="0.25">
      <c r="A686" s="60" t="s">
        <v>403</v>
      </c>
      <c r="B686" s="61" t="s">
        <v>514</v>
      </c>
      <c r="C686" s="61" t="s">
        <v>71</v>
      </c>
      <c r="D686" s="61" t="s">
        <v>57</v>
      </c>
      <c r="E686" s="61">
        <v>4209900</v>
      </c>
      <c r="F686" s="61"/>
      <c r="G686" s="61">
        <v>610</v>
      </c>
      <c r="H686" s="62">
        <f t="shared" si="278"/>
        <v>378523.5</v>
      </c>
      <c r="I686" s="62">
        <f>SUM(I687:I688)</f>
        <v>373987.8</v>
      </c>
      <c r="J686" s="62">
        <f>SUM(J688)</f>
        <v>4535.7</v>
      </c>
      <c r="K686" s="62">
        <f t="shared" si="276"/>
        <v>279493.2</v>
      </c>
      <c r="L686" s="62">
        <f>SUM(L687:L688)</f>
        <v>276672.8</v>
      </c>
      <c r="M686" s="62">
        <f>SUM(M688)</f>
        <v>2820.4</v>
      </c>
      <c r="N686" s="62">
        <f t="shared" si="261"/>
        <v>73.837740589421799</v>
      </c>
      <c r="O686" s="62">
        <f t="shared" si="263"/>
        <v>73.979097713882652</v>
      </c>
      <c r="P686" s="62">
        <f t="shared" si="262"/>
        <v>62.182243093679041</v>
      </c>
    </row>
    <row r="687" spans="1:16" s="21" customFormat="1" ht="31.5" x14ac:dyDescent="0.25">
      <c r="A687" s="60" t="s">
        <v>420</v>
      </c>
      <c r="B687" s="61" t="s">
        <v>514</v>
      </c>
      <c r="C687" s="61" t="s">
        <v>71</v>
      </c>
      <c r="D687" s="61" t="s">
        <v>57</v>
      </c>
      <c r="E687" s="61">
        <v>4209900</v>
      </c>
      <c r="F687" s="61"/>
      <c r="G687" s="61" t="s">
        <v>421</v>
      </c>
      <c r="H687" s="62">
        <f t="shared" si="278"/>
        <v>357908.8</v>
      </c>
      <c r="I687" s="62">
        <v>357908.8</v>
      </c>
      <c r="J687" s="62"/>
      <c r="K687" s="62">
        <f t="shared" si="276"/>
        <v>262802.59999999998</v>
      </c>
      <c r="L687" s="62">
        <v>262802.59999999998</v>
      </c>
      <c r="M687" s="62"/>
      <c r="N687" s="62">
        <f t="shared" si="261"/>
        <v>73.427252976177158</v>
      </c>
      <c r="O687" s="62">
        <f t="shared" si="263"/>
        <v>73.427252976177158</v>
      </c>
      <c r="P687" s="62"/>
    </row>
    <row r="688" spans="1:16" s="21" customFormat="1" ht="15.75" x14ac:dyDescent="0.25">
      <c r="A688" s="60" t="s">
        <v>405</v>
      </c>
      <c r="B688" s="61" t="s">
        <v>514</v>
      </c>
      <c r="C688" s="61" t="s">
        <v>71</v>
      </c>
      <c r="D688" s="61" t="s">
        <v>57</v>
      </c>
      <c r="E688" s="61">
        <v>4209900</v>
      </c>
      <c r="F688" s="61"/>
      <c r="G688" s="61">
        <v>612</v>
      </c>
      <c r="H688" s="62">
        <f t="shared" si="278"/>
        <v>20614.7</v>
      </c>
      <c r="I688" s="62">
        <v>16079</v>
      </c>
      <c r="J688" s="62">
        <v>4535.7</v>
      </c>
      <c r="K688" s="62">
        <f t="shared" si="276"/>
        <v>16690.600000000002</v>
      </c>
      <c r="L688" s="62">
        <v>13870.2</v>
      </c>
      <c r="M688" s="62">
        <v>2820.4</v>
      </c>
      <c r="N688" s="62">
        <f t="shared" si="261"/>
        <v>80.964554419904246</v>
      </c>
      <c r="O688" s="62">
        <f t="shared" si="263"/>
        <v>86.262827290254364</v>
      </c>
      <c r="P688" s="62">
        <f t="shared" si="262"/>
        <v>62.182243093679041</v>
      </c>
    </row>
    <row r="689" spans="1:16" s="21" customFormat="1" ht="15.75" x14ac:dyDescent="0.25">
      <c r="A689" s="60" t="s">
        <v>452</v>
      </c>
      <c r="B689" s="61" t="s">
        <v>514</v>
      </c>
      <c r="C689" s="61" t="s">
        <v>71</v>
      </c>
      <c r="D689" s="61" t="s">
        <v>57</v>
      </c>
      <c r="E689" s="61">
        <v>4209900</v>
      </c>
      <c r="F689" s="61"/>
      <c r="G689" s="61" t="s">
        <v>453</v>
      </c>
      <c r="H689" s="62">
        <f t="shared" ref="H689:H716" si="279">SUM(I689:J689)</f>
        <v>34429.599999999999</v>
      </c>
      <c r="I689" s="62">
        <f>I690+I691</f>
        <v>34065.599999999999</v>
      </c>
      <c r="J689" s="62">
        <f>J690+J691</f>
        <v>364</v>
      </c>
      <c r="K689" s="62">
        <f t="shared" si="276"/>
        <v>28156.800000000003</v>
      </c>
      <c r="L689" s="62">
        <f>L690+L691</f>
        <v>27909.600000000002</v>
      </c>
      <c r="M689" s="62">
        <f>M690+M691</f>
        <v>247.2</v>
      </c>
      <c r="N689" s="62">
        <f t="shared" si="261"/>
        <v>81.780793270906443</v>
      </c>
      <c r="O689" s="62">
        <f t="shared" si="263"/>
        <v>81.928984077779347</v>
      </c>
      <c r="P689" s="62">
        <f t="shared" si="262"/>
        <v>67.912087912087912</v>
      </c>
    </row>
    <row r="690" spans="1:16" s="21" customFormat="1" ht="31.5" x14ac:dyDescent="0.25">
      <c r="A690" s="60" t="s">
        <v>519</v>
      </c>
      <c r="B690" s="61" t="s">
        <v>514</v>
      </c>
      <c r="C690" s="61" t="s">
        <v>71</v>
      </c>
      <c r="D690" s="61" t="s">
        <v>57</v>
      </c>
      <c r="E690" s="61">
        <v>4209900</v>
      </c>
      <c r="F690" s="61"/>
      <c r="G690" s="61" t="s">
        <v>455</v>
      </c>
      <c r="H690" s="62">
        <f t="shared" si="279"/>
        <v>32635.9</v>
      </c>
      <c r="I690" s="62">
        <v>32635.9</v>
      </c>
      <c r="J690" s="62"/>
      <c r="K690" s="62">
        <f t="shared" si="276"/>
        <v>26726.400000000001</v>
      </c>
      <c r="L690" s="62">
        <v>26726.400000000001</v>
      </c>
      <c r="M690" s="62"/>
      <c r="N690" s="62">
        <f t="shared" si="261"/>
        <v>81.892639700452563</v>
      </c>
      <c r="O690" s="62">
        <f t="shared" si="263"/>
        <v>81.892639700452563</v>
      </c>
      <c r="P690" s="62"/>
    </row>
    <row r="691" spans="1:16" s="21" customFormat="1" ht="15.75" x14ac:dyDescent="0.25">
      <c r="A691" s="60" t="s">
        <v>456</v>
      </c>
      <c r="B691" s="61" t="s">
        <v>514</v>
      </c>
      <c r="C691" s="61" t="s">
        <v>71</v>
      </c>
      <c r="D691" s="61" t="s">
        <v>57</v>
      </c>
      <c r="E691" s="61">
        <v>4209900</v>
      </c>
      <c r="F691" s="61"/>
      <c r="G691" s="61" t="s">
        <v>457</v>
      </c>
      <c r="H691" s="62">
        <f t="shared" si="279"/>
        <v>1793.7</v>
      </c>
      <c r="I691" s="62">
        <v>1429.7</v>
      </c>
      <c r="J691" s="62">
        <v>364</v>
      </c>
      <c r="K691" s="62">
        <f t="shared" si="276"/>
        <v>1430.4</v>
      </c>
      <c r="L691" s="62">
        <v>1183.2</v>
      </c>
      <c r="M691" s="62">
        <v>247.2</v>
      </c>
      <c r="N691" s="62">
        <f t="shared" si="261"/>
        <v>79.745776885766844</v>
      </c>
      <c r="O691" s="62">
        <f t="shared" si="263"/>
        <v>82.758620689655174</v>
      </c>
      <c r="P691" s="62">
        <f t="shared" si="262"/>
        <v>67.912087912087912</v>
      </c>
    </row>
    <row r="692" spans="1:16" s="21" customFormat="1" ht="15.75" x14ac:dyDescent="0.25">
      <c r="A692" s="63" t="s">
        <v>353</v>
      </c>
      <c r="B692" s="61" t="s">
        <v>514</v>
      </c>
      <c r="C692" s="61" t="s">
        <v>71</v>
      </c>
      <c r="D692" s="61" t="s">
        <v>57</v>
      </c>
      <c r="E692" s="61">
        <v>4209900</v>
      </c>
      <c r="F692" s="61"/>
      <c r="G692" s="61" t="s">
        <v>706</v>
      </c>
      <c r="H692" s="62">
        <f t="shared" si="279"/>
        <v>26</v>
      </c>
      <c r="I692" s="62">
        <f>I693</f>
        <v>26</v>
      </c>
      <c r="J692" s="62">
        <f>J693</f>
        <v>0</v>
      </c>
      <c r="K692" s="62">
        <f t="shared" si="276"/>
        <v>20</v>
      </c>
      <c r="L692" s="62">
        <f>L693</f>
        <v>20</v>
      </c>
      <c r="M692" s="62">
        <f>M693</f>
        <v>0</v>
      </c>
      <c r="N692" s="62">
        <f t="shared" si="261"/>
        <v>76.92307692307692</v>
      </c>
      <c r="O692" s="62">
        <f t="shared" si="263"/>
        <v>76.92307692307692</v>
      </c>
      <c r="P692" s="62"/>
    </row>
    <row r="693" spans="1:16" s="21" customFormat="1" ht="15.75" x14ac:dyDescent="0.25">
      <c r="A693" s="63" t="s">
        <v>354</v>
      </c>
      <c r="B693" s="61" t="s">
        <v>514</v>
      </c>
      <c r="C693" s="61" t="s">
        <v>71</v>
      </c>
      <c r="D693" s="61" t="s">
        <v>57</v>
      </c>
      <c r="E693" s="61">
        <v>4209900</v>
      </c>
      <c r="F693" s="61"/>
      <c r="G693" s="61" t="s">
        <v>707</v>
      </c>
      <c r="H693" s="62">
        <f t="shared" si="279"/>
        <v>26</v>
      </c>
      <c r="I693" s="62">
        <v>26</v>
      </c>
      <c r="J693" s="62"/>
      <c r="K693" s="62">
        <f t="shared" si="276"/>
        <v>20</v>
      </c>
      <c r="L693" s="62">
        <v>20</v>
      </c>
      <c r="M693" s="62"/>
      <c r="N693" s="62">
        <f t="shared" si="261"/>
        <v>76.92307692307692</v>
      </c>
      <c r="O693" s="62">
        <f t="shared" si="263"/>
        <v>76.92307692307692</v>
      </c>
      <c r="P693" s="62"/>
    </row>
    <row r="694" spans="1:16" s="21" customFormat="1" ht="15.75" x14ac:dyDescent="0.25">
      <c r="A694" s="57" t="s">
        <v>810</v>
      </c>
      <c r="B694" s="56" t="s">
        <v>514</v>
      </c>
      <c r="C694" s="56" t="s">
        <v>71</v>
      </c>
      <c r="D694" s="56" t="s">
        <v>57</v>
      </c>
      <c r="E694" s="56" t="s">
        <v>655</v>
      </c>
      <c r="F694" s="56"/>
      <c r="G694" s="56"/>
      <c r="H694" s="28">
        <f t="shared" si="279"/>
        <v>3004</v>
      </c>
      <c r="I694" s="28">
        <f>I701</f>
        <v>0</v>
      </c>
      <c r="J694" s="28">
        <f>J695+J700</f>
        <v>3004</v>
      </c>
      <c r="K694" s="28">
        <f t="shared" si="276"/>
        <v>2954</v>
      </c>
      <c r="L694" s="28">
        <f>L701</f>
        <v>0</v>
      </c>
      <c r="M694" s="28">
        <f>M695+M700</f>
        <v>2954</v>
      </c>
      <c r="N694" s="28">
        <f t="shared" si="261"/>
        <v>98.335552596537951</v>
      </c>
      <c r="O694" s="28"/>
      <c r="P694" s="28">
        <f t="shared" si="262"/>
        <v>98.335552596537951</v>
      </c>
    </row>
    <row r="695" spans="1:16" s="21" customFormat="1" ht="15.75" x14ac:dyDescent="0.25">
      <c r="A695" s="57" t="s">
        <v>809</v>
      </c>
      <c r="B695" s="56" t="s">
        <v>514</v>
      </c>
      <c r="C695" s="56" t="s">
        <v>71</v>
      </c>
      <c r="D695" s="56" t="s">
        <v>57</v>
      </c>
      <c r="E695" s="56" t="s">
        <v>656</v>
      </c>
      <c r="F695" s="56"/>
      <c r="G695" s="56"/>
      <c r="H695" s="28">
        <f>H696+H698</f>
        <v>100</v>
      </c>
      <c r="I695" s="28">
        <f t="shared" ref="I695:J695" si="280">I696+I698</f>
        <v>0</v>
      </c>
      <c r="J695" s="28">
        <f t="shared" si="280"/>
        <v>100</v>
      </c>
      <c r="K695" s="28">
        <f>K696+K698</f>
        <v>50</v>
      </c>
      <c r="L695" s="28">
        <f t="shared" ref="L695:M695" si="281">L696+L698</f>
        <v>0</v>
      </c>
      <c r="M695" s="28">
        <f t="shared" si="281"/>
        <v>50</v>
      </c>
      <c r="N695" s="28">
        <f t="shared" si="261"/>
        <v>50</v>
      </c>
      <c r="O695" s="28"/>
      <c r="P695" s="28">
        <f t="shared" si="262"/>
        <v>50</v>
      </c>
    </row>
    <row r="696" spans="1:16" s="21" customFormat="1" ht="20.25" customHeight="1" x14ac:dyDescent="0.25">
      <c r="A696" s="60" t="s">
        <v>403</v>
      </c>
      <c r="B696" s="61" t="s">
        <v>514</v>
      </c>
      <c r="C696" s="61" t="s">
        <v>71</v>
      </c>
      <c r="D696" s="61" t="s">
        <v>57</v>
      </c>
      <c r="E696" s="61" t="s">
        <v>656</v>
      </c>
      <c r="F696" s="61"/>
      <c r="G696" s="61" t="s">
        <v>419</v>
      </c>
      <c r="H696" s="62">
        <f>SUM(I696:J696)</f>
        <v>50</v>
      </c>
      <c r="I696" s="62">
        <f>SUM(I697)</f>
        <v>0</v>
      </c>
      <c r="J696" s="62">
        <f>SUM(J697)</f>
        <v>50</v>
      </c>
      <c r="K696" s="62">
        <f>SUM(L696:M696)</f>
        <v>0</v>
      </c>
      <c r="L696" s="62">
        <f>SUM(L697)</f>
        <v>0</v>
      </c>
      <c r="M696" s="62">
        <f>SUM(M697)</f>
        <v>0</v>
      </c>
      <c r="N696" s="62">
        <f t="shared" si="261"/>
        <v>0</v>
      </c>
      <c r="O696" s="62"/>
      <c r="P696" s="62">
        <f t="shared" si="262"/>
        <v>0</v>
      </c>
    </row>
    <row r="697" spans="1:16" s="21" customFormat="1" ht="15.75" x14ac:dyDescent="0.25">
      <c r="A697" s="60" t="s">
        <v>405</v>
      </c>
      <c r="B697" s="61" t="s">
        <v>514</v>
      </c>
      <c r="C697" s="61" t="s">
        <v>71</v>
      </c>
      <c r="D697" s="61" t="s">
        <v>57</v>
      </c>
      <c r="E697" s="61" t="s">
        <v>656</v>
      </c>
      <c r="F697" s="61"/>
      <c r="G697" s="61" t="s">
        <v>406</v>
      </c>
      <c r="H697" s="62">
        <f t="shared" ref="H697:H699" si="282">SUM(I697:J697)</f>
        <v>50</v>
      </c>
      <c r="I697" s="62"/>
      <c r="J697" s="62">
        <v>50</v>
      </c>
      <c r="K697" s="62">
        <f t="shared" ref="K697:K699" si="283">SUM(L697:M697)</f>
        <v>0</v>
      </c>
      <c r="L697" s="62"/>
      <c r="M697" s="62">
        <v>0</v>
      </c>
      <c r="N697" s="62">
        <f t="shared" si="261"/>
        <v>0</v>
      </c>
      <c r="O697" s="62"/>
      <c r="P697" s="62">
        <f t="shared" si="262"/>
        <v>0</v>
      </c>
    </row>
    <row r="698" spans="1:16" s="21" customFormat="1" ht="17.25" customHeight="1" x14ac:dyDescent="0.25">
      <c r="A698" s="60" t="s">
        <v>452</v>
      </c>
      <c r="B698" s="61" t="s">
        <v>514</v>
      </c>
      <c r="C698" s="61" t="s">
        <v>71</v>
      </c>
      <c r="D698" s="61" t="s">
        <v>57</v>
      </c>
      <c r="E698" s="61" t="s">
        <v>656</v>
      </c>
      <c r="F698" s="61"/>
      <c r="G698" s="61" t="s">
        <v>453</v>
      </c>
      <c r="H698" s="62">
        <f t="shared" si="282"/>
        <v>50</v>
      </c>
      <c r="I698" s="62">
        <f>SUM(I699)</f>
        <v>0</v>
      </c>
      <c r="J698" s="62">
        <f>SUM(J699)</f>
        <v>50</v>
      </c>
      <c r="K698" s="62">
        <f t="shared" si="283"/>
        <v>50</v>
      </c>
      <c r="L698" s="62">
        <f>SUM(L699)</f>
        <v>0</v>
      </c>
      <c r="M698" s="62">
        <f>SUM(M699)</f>
        <v>50</v>
      </c>
      <c r="N698" s="62">
        <f t="shared" si="261"/>
        <v>100</v>
      </c>
      <c r="O698" s="62"/>
      <c r="P698" s="62">
        <f t="shared" si="262"/>
        <v>100</v>
      </c>
    </row>
    <row r="699" spans="1:16" s="21" customFormat="1" ht="15.75" x14ac:dyDescent="0.25">
      <c r="A699" s="60" t="s">
        <v>456</v>
      </c>
      <c r="B699" s="61" t="s">
        <v>514</v>
      </c>
      <c r="C699" s="61" t="s">
        <v>71</v>
      </c>
      <c r="D699" s="61" t="s">
        <v>57</v>
      </c>
      <c r="E699" s="61" t="s">
        <v>656</v>
      </c>
      <c r="F699" s="61"/>
      <c r="G699" s="61" t="s">
        <v>457</v>
      </c>
      <c r="H699" s="62">
        <f t="shared" si="282"/>
        <v>50</v>
      </c>
      <c r="I699" s="62"/>
      <c r="J699" s="62">
        <v>50</v>
      </c>
      <c r="K699" s="62">
        <f t="shared" si="283"/>
        <v>50</v>
      </c>
      <c r="L699" s="62"/>
      <c r="M699" s="62">
        <v>50</v>
      </c>
      <c r="N699" s="62">
        <f t="shared" si="261"/>
        <v>100</v>
      </c>
      <c r="O699" s="62"/>
      <c r="P699" s="62">
        <f t="shared" si="262"/>
        <v>100</v>
      </c>
    </row>
    <row r="700" spans="1:16" s="59" customFormat="1" ht="31.5" x14ac:dyDescent="0.25">
      <c r="A700" s="57" t="s">
        <v>811</v>
      </c>
      <c r="B700" s="56" t="s">
        <v>514</v>
      </c>
      <c r="C700" s="56" t="s">
        <v>71</v>
      </c>
      <c r="D700" s="56" t="s">
        <v>57</v>
      </c>
      <c r="E700" s="56" t="s">
        <v>540</v>
      </c>
      <c r="F700" s="56"/>
      <c r="G700" s="56"/>
      <c r="H700" s="28">
        <f>H701</f>
        <v>2904</v>
      </c>
      <c r="I700" s="28">
        <f t="shared" ref="I700:M700" si="284">I701</f>
        <v>0</v>
      </c>
      <c r="J700" s="28">
        <f t="shared" si="284"/>
        <v>2904</v>
      </c>
      <c r="K700" s="28">
        <f>K701</f>
        <v>2904</v>
      </c>
      <c r="L700" s="28">
        <f t="shared" si="284"/>
        <v>0</v>
      </c>
      <c r="M700" s="28">
        <f t="shared" si="284"/>
        <v>2904</v>
      </c>
      <c r="N700" s="28">
        <f t="shared" si="261"/>
        <v>100</v>
      </c>
      <c r="O700" s="28"/>
      <c r="P700" s="28">
        <f t="shared" si="262"/>
        <v>100</v>
      </c>
    </row>
    <row r="701" spans="1:16" s="21" customFormat="1" ht="15.75" x14ac:dyDescent="0.25">
      <c r="A701" s="60" t="s">
        <v>403</v>
      </c>
      <c r="B701" s="61" t="s">
        <v>514</v>
      </c>
      <c r="C701" s="61" t="s">
        <v>71</v>
      </c>
      <c r="D701" s="61" t="s">
        <v>57</v>
      </c>
      <c r="E701" s="61" t="s">
        <v>540</v>
      </c>
      <c r="F701" s="61"/>
      <c r="G701" s="61" t="s">
        <v>419</v>
      </c>
      <c r="H701" s="62">
        <f t="shared" si="279"/>
        <v>2904</v>
      </c>
      <c r="I701" s="62"/>
      <c r="J701" s="62">
        <f>J702</f>
        <v>2904</v>
      </c>
      <c r="K701" s="62">
        <f t="shared" ref="K701" si="285">SUM(L701:M701)</f>
        <v>2904</v>
      </c>
      <c r="L701" s="62"/>
      <c r="M701" s="62">
        <f>M702</f>
        <v>2904</v>
      </c>
      <c r="N701" s="62">
        <f t="shared" si="261"/>
        <v>100</v>
      </c>
      <c r="O701" s="62"/>
      <c r="P701" s="62">
        <f t="shared" si="262"/>
        <v>100</v>
      </c>
    </row>
    <row r="702" spans="1:16" s="21" customFormat="1" ht="15.75" x14ac:dyDescent="0.25">
      <c r="A702" s="60" t="s">
        <v>405</v>
      </c>
      <c r="B702" s="61" t="s">
        <v>514</v>
      </c>
      <c r="C702" s="61" t="s">
        <v>71</v>
      </c>
      <c r="D702" s="61" t="s">
        <v>57</v>
      </c>
      <c r="E702" s="61" t="s">
        <v>540</v>
      </c>
      <c r="F702" s="61"/>
      <c r="G702" s="61" t="s">
        <v>406</v>
      </c>
      <c r="H702" s="62">
        <f>SUM(I702:J702)</f>
        <v>2904</v>
      </c>
      <c r="I702" s="62"/>
      <c r="J702" s="62">
        <v>2904</v>
      </c>
      <c r="K702" s="62">
        <f>SUM(L702:M702)</f>
        <v>2904</v>
      </c>
      <c r="L702" s="62"/>
      <c r="M702" s="62">
        <v>2904</v>
      </c>
      <c r="N702" s="62">
        <f t="shared" si="261"/>
        <v>100</v>
      </c>
      <c r="O702" s="62"/>
      <c r="P702" s="62">
        <f t="shared" si="262"/>
        <v>100</v>
      </c>
    </row>
    <row r="703" spans="1:16" s="59" customFormat="1" ht="15.75" x14ac:dyDescent="0.25">
      <c r="A703" s="57" t="s">
        <v>385</v>
      </c>
      <c r="B703" s="56" t="s">
        <v>514</v>
      </c>
      <c r="C703" s="56" t="s">
        <v>71</v>
      </c>
      <c r="D703" s="56" t="s">
        <v>57</v>
      </c>
      <c r="E703" s="56" t="s">
        <v>386</v>
      </c>
      <c r="F703" s="56"/>
      <c r="G703" s="56"/>
      <c r="H703" s="28">
        <f>SUM(I703:J703)</f>
        <v>5982.4</v>
      </c>
      <c r="I703" s="28">
        <f>I704+I707+I710</f>
        <v>5982.4</v>
      </c>
      <c r="J703" s="28">
        <f>SUM(J353)</f>
        <v>0</v>
      </c>
      <c r="K703" s="28">
        <f>SUM(L703:M703)</f>
        <v>4366.8</v>
      </c>
      <c r="L703" s="28">
        <f>L704+L707+L710</f>
        <v>4366.8</v>
      </c>
      <c r="M703" s="28">
        <f>SUM(M353)</f>
        <v>0</v>
      </c>
      <c r="N703" s="28">
        <f t="shared" si="261"/>
        <v>72.994116073816528</v>
      </c>
      <c r="O703" s="28">
        <f t="shared" si="263"/>
        <v>72.994116073816528</v>
      </c>
      <c r="P703" s="28"/>
    </row>
    <row r="704" spans="1:16" s="59" customFormat="1" ht="36" customHeight="1" x14ac:dyDescent="0.25">
      <c r="A704" s="57" t="s">
        <v>820</v>
      </c>
      <c r="B704" s="56" t="s">
        <v>514</v>
      </c>
      <c r="C704" s="56" t="s">
        <v>71</v>
      </c>
      <c r="D704" s="56" t="s">
        <v>57</v>
      </c>
      <c r="E704" s="56" t="s">
        <v>443</v>
      </c>
      <c r="F704" s="56"/>
      <c r="G704" s="56"/>
      <c r="H704" s="28">
        <f>H705</f>
        <v>2200</v>
      </c>
      <c r="I704" s="28">
        <f t="shared" ref="I704:M704" si="286">I705</f>
        <v>2200</v>
      </c>
      <c r="J704" s="28">
        <f t="shared" si="286"/>
        <v>0</v>
      </c>
      <c r="K704" s="28">
        <f>K705</f>
        <v>647.20000000000005</v>
      </c>
      <c r="L704" s="28">
        <f t="shared" si="286"/>
        <v>647.20000000000005</v>
      </c>
      <c r="M704" s="28">
        <f t="shared" si="286"/>
        <v>0</v>
      </c>
      <c r="N704" s="28">
        <f t="shared" si="261"/>
        <v>29.418181818181822</v>
      </c>
      <c r="O704" s="28">
        <f t="shared" si="263"/>
        <v>29.418181818181822</v>
      </c>
      <c r="P704" s="28"/>
    </row>
    <row r="705" spans="1:16" s="21" customFormat="1" ht="15.75" x14ac:dyDescent="0.25">
      <c r="A705" s="60" t="s">
        <v>389</v>
      </c>
      <c r="B705" s="61" t="s">
        <v>514</v>
      </c>
      <c r="C705" s="61" t="s">
        <v>71</v>
      </c>
      <c r="D705" s="61" t="s">
        <v>57</v>
      </c>
      <c r="E705" s="61" t="s">
        <v>443</v>
      </c>
      <c r="F705" s="61"/>
      <c r="G705" s="61" t="s">
        <v>397</v>
      </c>
      <c r="H705" s="62">
        <f>SUM(I705:J705)</f>
        <v>2200</v>
      </c>
      <c r="I705" s="62">
        <f>I706</f>
        <v>2200</v>
      </c>
      <c r="J705" s="62"/>
      <c r="K705" s="62">
        <f>SUM(L705:M705)</f>
        <v>647.20000000000005</v>
      </c>
      <c r="L705" s="62">
        <f>L706</f>
        <v>647.20000000000005</v>
      </c>
      <c r="M705" s="62"/>
      <c r="N705" s="62">
        <f t="shared" si="261"/>
        <v>29.418181818181822</v>
      </c>
      <c r="O705" s="62">
        <f t="shared" si="263"/>
        <v>29.418181818181822</v>
      </c>
      <c r="P705" s="62"/>
    </row>
    <row r="706" spans="1:16" s="21" customFormat="1" ht="15.75" x14ac:dyDescent="0.25">
      <c r="A706" s="60" t="s">
        <v>496</v>
      </c>
      <c r="B706" s="61" t="s">
        <v>514</v>
      </c>
      <c r="C706" s="61" t="s">
        <v>71</v>
      </c>
      <c r="D706" s="61" t="s">
        <v>57</v>
      </c>
      <c r="E706" s="61" t="s">
        <v>443</v>
      </c>
      <c r="F706" s="61"/>
      <c r="G706" s="61" t="s">
        <v>392</v>
      </c>
      <c r="H706" s="62">
        <f>SUM(I706:J706)</f>
        <v>2200</v>
      </c>
      <c r="I706" s="62">
        <v>2200</v>
      </c>
      <c r="J706" s="62"/>
      <c r="K706" s="62">
        <f>SUM(L706:M706)</f>
        <v>647.20000000000005</v>
      </c>
      <c r="L706" s="62">
        <v>647.20000000000005</v>
      </c>
      <c r="M706" s="62"/>
      <c r="N706" s="62">
        <f t="shared" si="261"/>
        <v>29.418181818181822</v>
      </c>
      <c r="O706" s="62">
        <f t="shared" si="263"/>
        <v>29.418181818181822</v>
      </c>
      <c r="P706" s="62"/>
    </row>
    <row r="707" spans="1:16" s="59" customFormat="1" ht="47.25" x14ac:dyDescent="0.25">
      <c r="A707" s="57" t="s">
        <v>808</v>
      </c>
      <c r="B707" s="56" t="s">
        <v>514</v>
      </c>
      <c r="C707" s="56" t="s">
        <v>71</v>
      </c>
      <c r="D707" s="56" t="s">
        <v>57</v>
      </c>
      <c r="E707" s="56" t="s">
        <v>652</v>
      </c>
      <c r="F707" s="56"/>
      <c r="G707" s="56"/>
      <c r="H707" s="28">
        <f>SUM(I707:J707)</f>
        <v>2904</v>
      </c>
      <c r="I707" s="28">
        <f>I708</f>
        <v>2904</v>
      </c>
      <c r="J707" s="28">
        <f>J708</f>
        <v>0</v>
      </c>
      <c r="K707" s="28">
        <f>SUM(L707:M707)</f>
        <v>2904</v>
      </c>
      <c r="L707" s="28">
        <f>L708</f>
        <v>2904</v>
      </c>
      <c r="M707" s="28">
        <f>M708</f>
        <v>0</v>
      </c>
      <c r="N707" s="28">
        <f t="shared" si="261"/>
        <v>100</v>
      </c>
      <c r="O707" s="28">
        <f t="shared" si="263"/>
        <v>100</v>
      </c>
      <c r="P707" s="28"/>
    </row>
    <row r="708" spans="1:16" s="21" customFormat="1" ht="15.75" x14ac:dyDescent="0.25">
      <c r="A708" s="60" t="s">
        <v>403</v>
      </c>
      <c r="B708" s="61" t="s">
        <v>514</v>
      </c>
      <c r="C708" s="61" t="s">
        <v>71</v>
      </c>
      <c r="D708" s="61" t="s">
        <v>57</v>
      </c>
      <c r="E708" s="61" t="s">
        <v>652</v>
      </c>
      <c r="F708" s="61"/>
      <c r="G708" s="61" t="s">
        <v>419</v>
      </c>
      <c r="H708" s="62">
        <f t="shared" si="279"/>
        <v>2904</v>
      </c>
      <c r="I708" s="62">
        <f>I709</f>
        <v>2904</v>
      </c>
      <c r="J708" s="62"/>
      <c r="K708" s="62">
        <f t="shared" ref="K708:K716" si="287">SUM(L708:M708)</f>
        <v>2904</v>
      </c>
      <c r="L708" s="62">
        <f>L709</f>
        <v>2904</v>
      </c>
      <c r="M708" s="62"/>
      <c r="N708" s="62">
        <f t="shared" si="261"/>
        <v>100</v>
      </c>
      <c r="O708" s="62">
        <f t="shared" si="263"/>
        <v>100</v>
      </c>
      <c r="P708" s="62"/>
    </row>
    <row r="709" spans="1:16" s="21" customFormat="1" ht="15.75" x14ac:dyDescent="0.25">
      <c r="A709" s="60" t="s">
        <v>405</v>
      </c>
      <c r="B709" s="61" t="s">
        <v>514</v>
      </c>
      <c r="C709" s="61" t="s">
        <v>71</v>
      </c>
      <c r="D709" s="61" t="s">
        <v>57</v>
      </c>
      <c r="E709" s="61" t="s">
        <v>652</v>
      </c>
      <c r="F709" s="61"/>
      <c r="G709" s="61" t="s">
        <v>406</v>
      </c>
      <c r="H709" s="62">
        <f t="shared" si="279"/>
        <v>2904</v>
      </c>
      <c r="I709" s="62">
        <v>2904</v>
      </c>
      <c r="J709" s="62"/>
      <c r="K709" s="62">
        <f t="shared" si="287"/>
        <v>2904</v>
      </c>
      <c r="L709" s="62">
        <v>2904</v>
      </c>
      <c r="M709" s="62"/>
      <c r="N709" s="62">
        <f t="shared" si="261"/>
        <v>100</v>
      </c>
      <c r="O709" s="62">
        <f t="shared" si="263"/>
        <v>100</v>
      </c>
      <c r="P709" s="62"/>
    </row>
    <row r="710" spans="1:16" s="59" customFormat="1" ht="15.75" x14ac:dyDescent="0.25">
      <c r="A710" s="57" t="s">
        <v>805</v>
      </c>
      <c r="B710" s="56" t="s">
        <v>514</v>
      </c>
      <c r="C710" s="56" t="s">
        <v>71</v>
      </c>
      <c r="D710" s="56" t="s">
        <v>57</v>
      </c>
      <c r="E710" s="56" t="s">
        <v>517</v>
      </c>
      <c r="F710" s="56"/>
      <c r="G710" s="56"/>
      <c r="H710" s="28">
        <f t="shared" si="279"/>
        <v>878.40000000000009</v>
      </c>
      <c r="I710" s="28">
        <f>I711+I715</f>
        <v>878.40000000000009</v>
      </c>
      <c r="J710" s="28">
        <f>J711+J715</f>
        <v>0</v>
      </c>
      <c r="K710" s="28">
        <f t="shared" si="287"/>
        <v>815.6</v>
      </c>
      <c r="L710" s="28">
        <f>L711+L715</f>
        <v>815.6</v>
      </c>
      <c r="M710" s="28">
        <f>M711+M715</f>
        <v>0</v>
      </c>
      <c r="N710" s="28">
        <f t="shared" si="261"/>
        <v>92.850637522768665</v>
      </c>
      <c r="O710" s="28">
        <f t="shared" si="263"/>
        <v>92.850637522768665</v>
      </c>
      <c r="P710" s="28"/>
    </row>
    <row r="711" spans="1:16" s="21" customFormat="1" ht="15.75" x14ac:dyDescent="0.25">
      <c r="A711" s="60" t="s">
        <v>403</v>
      </c>
      <c r="B711" s="61" t="s">
        <v>514</v>
      </c>
      <c r="C711" s="61" t="s">
        <v>71</v>
      </c>
      <c r="D711" s="61" t="s">
        <v>57</v>
      </c>
      <c r="E711" s="61" t="s">
        <v>517</v>
      </c>
      <c r="F711" s="61"/>
      <c r="G711" s="61" t="s">
        <v>419</v>
      </c>
      <c r="H711" s="62">
        <f t="shared" si="279"/>
        <v>815.7</v>
      </c>
      <c r="I711" s="62">
        <f>SUM(I712)</f>
        <v>815.7</v>
      </c>
      <c r="J711" s="62">
        <f>SUM(J712)</f>
        <v>0</v>
      </c>
      <c r="K711" s="62">
        <f t="shared" si="287"/>
        <v>752.9</v>
      </c>
      <c r="L711" s="62">
        <f>SUM(L712)</f>
        <v>752.9</v>
      </c>
      <c r="M711" s="62">
        <f>SUM(M712)</f>
        <v>0</v>
      </c>
      <c r="N711" s="62">
        <f t="shared" si="261"/>
        <v>92.301091087409588</v>
      </c>
      <c r="O711" s="62">
        <f t="shared" si="263"/>
        <v>92.301091087409588</v>
      </c>
      <c r="P711" s="62"/>
    </row>
    <row r="712" spans="1:16" s="21" customFormat="1" ht="15.75" x14ac:dyDescent="0.25">
      <c r="A712" s="60" t="s">
        <v>405</v>
      </c>
      <c r="B712" s="61" t="s">
        <v>514</v>
      </c>
      <c r="C712" s="61" t="s">
        <v>71</v>
      </c>
      <c r="D712" s="61" t="s">
        <v>57</v>
      </c>
      <c r="E712" s="61" t="s">
        <v>517</v>
      </c>
      <c r="F712" s="61"/>
      <c r="G712" s="61" t="s">
        <v>406</v>
      </c>
      <c r="H712" s="62">
        <f t="shared" si="279"/>
        <v>815.7</v>
      </c>
      <c r="I712" s="62">
        <v>815.7</v>
      </c>
      <c r="J712" s="62"/>
      <c r="K712" s="62">
        <f t="shared" si="287"/>
        <v>752.9</v>
      </c>
      <c r="L712" s="62">
        <v>752.9</v>
      </c>
      <c r="M712" s="62"/>
      <c r="N712" s="62">
        <f t="shared" si="261"/>
        <v>92.301091087409588</v>
      </c>
      <c r="O712" s="62">
        <f t="shared" si="263"/>
        <v>92.301091087409588</v>
      </c>
      <c r="P712" s="62"/>
    </row>
    <row r="713" spans="1:16" s="21" customFormat="1" ht="15.75" hidden="1" x14ac:dyDescent="0.25">
      <c r="A713" s="60" t="s">
        <v>401</v>
      </c>
      <c r="B713" s="61" t="s">
        <v>514</v>
      </c>
      <c r="C713" s="61" t="s">
        <v>71</v>
      </c>
      <c r="D713" s="61" t="s">
        <v>57</v>
      </c>
      <c r="E713" s="61" t="s">
        <v>517</v>
      </c>
      <c r="F713" s="61"/>
      <c r="G713" s="61">
        <v>600</v>
      </c>
      <c r="H713" s="62">
        <f t="shared" si="279"/>
        <v>0</v>
      </c>
      <c r="I713" s="62"/>
      <c r="J713" s="62"/>
      <c r="K713" s="62">
        <f t="shared" si="287"/>
        <v>0</v>
      </c>
      <c r="L713" s="62"/>
      <c r="M713" s="62"/>
      <c r="N713" s="62" t="e">
        <f t="shared" si="261"/>
        <v>#DIV/0!</v>
      </c>
      <c r="O713" s="62" t="e">
        <f t="shared" si="263"/>
        <v>#DIV/0!</v>
      </c>
      <c r="P713" s="62"/>
    </row>
    <row r="714" spans="1:16" s="21" customFormat="1" ht="15.75" hidden="1" x14ac:dyDescent="0.25">
      <c r="A714" s="60" t="s">
        <v>403</v>
      </c>
      <c r="B714" s="61" t="s">
        <v>514</v>
      </c>
      <c r="C714" s="61" t="s">
        <v>71</v>
      </c>
      <c r="D714" s="61" t="s">
        <v>57</v>
      </c>
      <c r="E714" s="61" t="s">
        <v>517</v>
      </c>
      <c r="F714" s="61"/>
      <c r="G714" s="61">
        <v>610</v>
      </c>
      <c r="H714" s="62">
        <f t="shared" si="279"/>
        <v>0</v>
      </c>
      <c r="I714" s="62"/>
      <c r="J714" s="62"/>
      <c r="K714" s="62">
        <f t="shared" si="287"/>
        <v>0</v>
      </c>
      <c r="L714" s="62"/>
      <c r="M714" s="62"/>
      <c r="N714" s="62" t="e">
        <f t="shared" si="261"/>
        <v>#DIV/0!</v>
      </c>
      <c r="O714" s="62" t="e">
        <f t="shared" si="263"/>
        <v>#DIV/0!</v>
      </c>
      <c r="P714" s="62"/>
    </row>
    <row r="715" spans="1:16" s="21" customFormat="1" ht="15.75" x14ac:dyDescent="0.25">
      <c r="A715" s="60" t="s">
        <v>797</v>
      </c>
      <c r="B715" s="61" t="s">
        <v>514</v>
      </c>
      <c r="C715" s="61" t="s">
        <v>71</v>
      </c>
      <c r="D715" s="61" t="s">
        <v>57</v>
      </c>
      <c r="E715" s="61" t="s">
        <v>517</v>
      </c>
      <c r="F715" s="61"/>
      <c r="G715" s="61" t="s">
        <v>453</v>
      </c>
      <c r="H715" s="62">
        <f t="shared" si="279"/>
        <v>62.7</v>
      </c>
      <c r="I715" s="62">
        <f>I716</f>
        <v>62.7</v>
      </c>
      <c r="J715" s="62">
        <f>J716</f>
        <v>0</v>
      </c>
      <c r="K715" s="62">
        <f t="shared" si="287"/>
        <v>62.7</v>
      </c>
      <c r="L715" s="62">
        <f>L716</f>
        <v>62.7</v>
      </c>
      <c r="M715" s="62">
        <f>M716</f>
        <v>0</v>
      </c>
      <c r="N715" s="62">
        <f t="shared" ref="N715:N778" si="288">K715*100/H715</f>
        <v>100</v>
      </c>
      <c r="O715" s="62">
        <f t="shared" ref="O715:O778" si="289">L715*100/I715</f>
        <v>100</v>
      </c>
      <c r="P715" s="62"/>
    </row>
    <row r="716" spans="1:16" s="21" customFormat="1" ht="15.75" x14ac:dyDescent="0.25">
      <c r="A716" s="60" t="s">
        <v>456</v>
      </c>
      <c r="B716" s="61" t="s">
        <v>514</v>
      </c>
      <c r="C716" s="61" t="s">
        <v>71</v>
      </c>
      <c r="D716" s="61" t="s">
        <v>57</v>
      </c>
      <c r="E716" s="61" t="s">
        <v>517</v>
      </c>
      <c r="F716" s="61"/>
      <c r="G716" s="61" t="s">
        <v>457</v>
      </c>
      <c r="H716" s="62">
        <f t="shared" si="279"/>
        <v>62.7</v>
      </c>
      <c r="I716" s="62">
        <v>62.7</v>
      </c>
      <c r="J716" s="62"/>
      <c r="K716" s="62">
        <f t="shared" si="287"/>
        <v>62.7</v>
      </c>
      <c r="L716" s="62">
        <v>62.7</v>
      </c>
      <c r="M716" s="62"/>
      <c r="N716" s="62">
        <f t="shared" si="288"/>
        <v>100</v>
      </c>
      <c r="O716" s="62">
        <f t="shared" si="289"/>
        <v>100</v>
      </c>
      <c r="P716" s="62"/>
    </row>
    <row r="717" spans="1:16" s="59" customFormat="1" ht="15.75" x14ac:dyDescent="0.25">
      <c r="A717" s="57" t="s">
        <v>141</v>
      </c>
      <c r="B717" s="56" t="s">
        <v>514</v>
      </c>
      <c r="C717" s="56" t="s">
        <v>71</v>
      </c>
      <c r="D717" s="56" t="s">
        <v>59</v>
      </c>
      <c r="E717" s="56" t="s">
        <v>240</v>
      </c>
      <c r="F717" s="56"/>
      <c r="G717" s="56" t="s">
        <v>240</v>
      </c>
      <c r="H717" s="28">
        <f>SUM(I717:J717)</f>
        <v>771594.99999999988</v>
      </c>
      <c r="I717" s="28">
        <f>SUM(I747+I718+I774+I741)</f>
        <v>104172.1</v>
      </c>
      <c r="J717" s="28">
        <f>SUM(J747+J718+J774+J741)</f>
        <v>667422.89999999991</v>
      </c>
      <c r="K717" s="28">
        <f>SUM(L717:M717)</f>
        <v>529162.5</v>
      </c>
      <c r="L717" s="28">
        <f>SUM(L747+L718+L774+L741)</f>
        <v>76751.400000000009</v>
      </c>
      <c r="M717" s="28">
        <f>SUM(M747+M718+M774+M741)</f>
        <v>452411.10000000003</v>
      </c>
      <c r="N717" s="28">
        <f t="shared" si="288"/>
        <v>68.580343314821903</v>
      </c>
      <c r="O717" s="28">
        <f t="shared" si="289"/>
        <v>73.677500981548803</v>
      </c>
      <c r="P717" s="28">
        <f t="shared" ref="P717:P773" si="290">M717*100/J717</f>
        <v>67.784773342359102</v>
      </c>
    </row>
    <row r="718" spans="1:16" s="59" customFormat="1" ht="15.75" x14ac:dyDescent="0.25">
      <c r="A718" s="57" t="s">
        <v>520</v>
      </c>
      <c r="B718" s="56" t="s">
        <v>514</v>
      </c>
      <c r="C718" s="56" t="s">
        <v>71</v>
      </c>
      <c r="D718" s="56" t="s">
        <v>59</v>
      </c>
      <c r="E718" s="56" t="s">
        <v>521</v>
      </c>
      <c r="F718" s="56"/>
      <c r="G718" s="56" t="s">
        <v>240</v>
      </c>
      <c r="H718" s="28">
        <f t="shared" ref="H718:H789" si="291">SUM(I718:J718)</f>
        <v>747157.39999999991</v>
      </c>
      <c r="I718" s="28">
        <f>I719+I722+I725+I726+I728+I732+I736</f>
        <v>97676.1</v>
      </c>
      <c r="J718" s="28">
        <f>J719+J722+J725+J726+J728+J732+J736</f>
        <v>649481.29999999993</v>
      </c>
      <c r="K718" s="28">
        <f t="shared" ref="K718" si="292">SUM(L718:M718)</f>
        <v>508348.30000000005</v>
      </c>
      <c r="L718" s="28">
        <f>L719+L722+L725+L726+L728+L732+L736</f>
        <v>70374.600000000006</v>
      </c>
      <c r="M718" s="28">
        <f>M719+M722+M725+M726+M728+M732+M736</f>
        <v>437973.7</v>
      </c>
      <c r="N718" s="28">
        <f t="shared" si="288"/>
        <v>68.037645079872078</v>
      </c>
      <c r="O718" s="28">
        <f t="shared" si="289"/>
        <v>72.048945443153443</v>
      </c>
      <c r="P718" s="28">
        <f t="shared" si="290"/>
        <v>67.434381867499496</v>
      </c>
    </row>
    <row r="719" spans="1:16" s="21" customFormat="1" ht="15.75" x14ac:dyDescent="0.25">
      <c r="A719" s="60" t="s">
        <v>403</v>
      </c>
      <c r="B719" s="61" t="s">
        <v>514</v>
      </c>
      <c r="C719" s="61" t="s">
        <v>71</v>
      </c>
      <c r="D719" s="61" t="s">
        <v>59</v>
      </c>
      <c r="E719" s="61">
        <v>4219900</v>
      </c>
      <c r="F719" s="61"/>
      <c r="G719" s="61">
        <v>610</v>
      </c>
      <c r="H719" s="62">
        <f>SUM(I719:J719)</f>
        <v>507149.2</v>
      </c>
      <c r="I719" s="62">
        <f>SUM(I720:I721)</f>
        <v>58423.199999999997</v>
      </c>
      <c r="J719" s="62">
        <f>SUM(J720:J721)</f>
        <v>448726</v>
      </c>
      <c r="K719" s="62">
        <f>SUM(L719:M719)</f>
        <v>341792.60000000003</v>
      </c>
      <c r="L719" s="62">
        <f>SUM(L720:L721)</f>
        <v>42289.9</v>
      </c>
      <c r="M719" s="62">
        <f>SUM(M720:M721)</f>
        <v>299502.7</v>
      </c>
      <c r="N719" s="62">
        <f t="shared" si="288"/>
        <v>67.394881033037223</v>
      </c>
      <c r="O719" s="62">
        <f t="shared" si="289"/>
        <v>72.385456462501196</v>
      </c>
      <c r="P719" s="62">
        <f t="shared" si="290"/>
        <v>66.74511840187553</v>
      </c>
    </row>
    <row r="720" spans="1:16" s="21" customFormat="1" ht="31.5" x14ac:dyDescent="0.25">
      <c r="A720" s="60" t="s">
        <v>420</v>
      </c>
      <c r="B720" s="61" t="s">
        <v>514</v>
      </c>
      <c r="C720" s="61" t="s">
        <v>71</v>
      </c>
      <c r="D720" s="61" t="s">
        <v>59</v>
      </c>
      <c r="E720" s="61">
        <v>4219900</v>
      </c>
      <c r="F720" s="61"/>
      <c r="G720" s="61">
        <v>611</v>
      </c>
      <c r="H720" s="62">
        <f t="shared" si="291"/>
        <v>487208.9</v>
      </c>
      <c r="I720" s="62">
        <v>40771.4</v>
      </c>
      <c r="J720" s="62">
        <v>446437.5</v>
      </c>
      <c r="K720" s="62">
        <f t="shared" ref="K720:K722" si="293">SUM(L720:M720)</f>
        <v>325344.90000000002</v>
      </c>
      <c r="L720" s="62">
        <v>28030.7</v>
      </c>
      <c r="M720" s="62">
        <v>297314.2</v>
      </c>
      <c r="N720" s="62">
        <f t="shared" si="288"/>
        <v>66.777289987929208</v>
      </c>
      <c r="O720" s="62">
        <f t="shared" si="289"/>
        <v>68.750889103636368</v>
      </c>
      <c r="P720" s="62">
        <f t="shared" si="290"/>
        <v>66.59704885902282</v>
      </c>
    </row>
    <row r="721" spans="1:16" s="21" customFormat="1" ht="15.75" x14ac:dyDescent="0.25">
      <c r="A721" s="60" t="s">
        <v>405</v>
      </c>
      <c r="B721" s="61" t="s">
        <v>514</v>
      </c>
      <c r="C721" s="61" t="s">
        <v>71</v>
      </c>
      <c r="D721" s="61" t="s">
        <v>59</v>
      </c>
      <c r="E721" s="61">
        <v>4219900</v>
      </c>
      <c r="F721" s="61"/>
      <c r="G721" s="61" t="s">
        <v>406</v>
      </c>
      <c r="H721" s="62">
        <f t="shared" si="291"/>
        <v>19940.3</v>
      </c>
      <c r="I721" s="62">
        <v>17651.8</v>
      </c>
      <c r="J721" s="62">
        <v>2288.5</v>
      </c>
      <c r="K721" s="62">
        <f t="shared" si="293"/>
        <v>16447.7</v>
      </c>
      <c r="L721" s="62">
        <v>14259.2</v>
      </c>
      <c r="M721" s="62">
        <v>2188.5</v>
      </c>
      <c r="N721" s="62">
        <f t="shared" si="288"/>
        <v>82.484716879886463</v>
      </c>
      <c r="O721" s="62">
        <f t="shared" si="289"/>
        <v>80.780430324386188</v>
      </c>
      <c r="P721" s="62">
        <f t="shared" si="290"/>
        <v>95.630325540747208</v>
      </c>
    </row>
    <row r="722" spans="1:16" s="21" customFormat="1" ht="15.75" x14ac:dyDescent="0.25">
      <c r="A722" s="60" t="s">
        <v>797</v>
      </c>
      <c r="B722" s="61" t="s">
        <v>514</v>
      </c>
      <c r="C722" s="61" t="s">
        <v>71</v>
      </c>
      <c r="D722" s="61" t="s">
        <v>59</v>
      </c>
      <c r="E722" s="61">
        <v>4219900</v>
      </c>
      <c r="F722" s="61"/>
      <c r="G722" s="61" t="s">
        <v>453</v>
      </c>
      <c r="H722" s="62">
        <f t="shared" si="291"/>
        <v>179116.7</v>
      </c>
      <c r="I722" s="62">
        <f>SUM(I723:I724)</f>
        <v>23304.400000000001</v>
      </c>
      <c r="J722" s="62">
        <f>SUM(J723:J724)</f>
        <v>155812.30000000002</v>
      </c>
      <c r="K722" s="62">
        <f t="shared" si="293"/>
        <v>124879.99999999999</v>
      </c>
      <c r="L722" s="62">
        <f>SUM(L723:L724)</f>
        <v>15390.7</v>
      </c>
      <c r="M722" s="62">
        <f>SUM(M723:M724)</f>
        <v>109489.29999999999</v>
      </c>
      <c r="N722" s="62">
        <f t="shared" si="288"/>
        <v>69.719908863885934</v>
      </c>
      <c r="O722" s="62">
        <f t="shared" si="289"/>
        <v>66.042034980518693</v>
      </c>
      <c r="P722" s="62">
        <f t="shared" si="290"/>
        <v>70.269997939828869</v>
      </c>
    </row>
    <row r="723" spans="1:16" s="21" customFormat="1" ht="31.5" x14ac:dyDescent="0.25">
      <c r="A723" s="60" t="s">
        <v>519</v>
      </c>
      <c r="B723" s="61" t="s">
        <v>514</v>
      </c>
      <c r="C723" s="61" t="s">
        <v>71</v>
      </c>
      <c r="D723" s="61" t="s">
        <v>59</v>
      </c>
      <c r="E723" s="61">
        <v>4219900</v>
      </c>
      <c r="F723" s="61"/>
      <c r="G723" s="61" t="s">
        <v>455</v>
      </c>
      <c r="H723" s="62">
        <f>SUM(I723:J723)</f>
        <v>171138</v>
      </c>
      <c r="I723" s="62">
        <v>17518.400000000001</v>
      </c>
      <c r="J723" s="62">
        <v>153619.6</v>
      </c>
      <c r="K723" s="62">
        <f>SUM(L723:M723)</f>
        <v>118183.59999999999</v>
      </c>
      <c r="L723" s="62">
        <v>10612.2</v>
      </c>
      <c r="M723" s="62">
        <v>107571.4</v>
      </c>
      <c r="N723" s="62">
        <f t="shared" si="288"/>
        <v>69.057485771716387</v>
      </c>
      <c r="O723" s="62">
        <f t="shared" si="289"/>
        <v>60.577449995433369</v>
      </c>
      <c r="P723" s="62">
        <f t="shared" si="290"/>
        <v>70.024528120109665</v>
      </c>
    </row>
    <row r="724" spans="1:16" s="21" customFormat="1" ht="15.75" x14ac:dyDescent="0.25">
      <c r="A724" s="60" t="s">
        <v>456</v>
      </c>
      <c r="B724" s="61" t="s">
        <v>514</v>
      </c>
      <c r="C724" s="61" t="s">
        <v>71</v>
      </c>
      <c r="D724" s="61" t="s">
        <v>59</v>
      </c>
      <c r="E724" s="61">
        <v>4219900</v>
      </c>
      <c r="F724" s="61"/>
      <c r="G724" s="61" t="s">
        <v>457</v>
      </c>
      <c r="H724" s="62">
        <f t="shared" si="291"/>
        <v>7978.7</v>
      </c>
      <c r="I724" s="62">
        <v>5786</v>
      </c>
      <c r="J724" s="62">
        <v>2192.6999999999998</v>
      </c>
      <c r="K724" s="62">
        <f t="shared" ref="K724:K740" si="294">SUM(L724:M724)</f>
        <v>6696.4</v>
      </c>
      <c r="L724" s="62">
        <v>4778.5</v>
      </c>
      <c r="M724" s="62">
        <v>1917.9</v>
      </c>
      <c r="N724" s="62">
        <f t="shared" si="288"/>
        <v>83.928459523481266</v>
      </c>
      <c r="O724" s="62">
        <f t="shared" si="289"/>
        <v>82.587279640511582</v>
      </c>
      <c r="P724" s="62">
        <f t="shared" si="290"/>
        <v>87.467505814748947</v>
      </c>
    </row>
    <row r="725" spans="1:16" s="21" customFormat="1" ht="15.75" x14ac:dyDescent="0.25">
      <c r="A725" s="60" t="s">
        <v>819</v>
      </c>
      <c r="B725" s="61" t="s">
        <v>514</v>
      </c>
      <c r="C725" s="61" t="s">
        <v>71</v>
      </c>
      <c r="D725" s="61" t="s">
        <v>59</v>
      </c>
      <c r="E725" s="61">
        <v>4219900</v>
      </c>
      <c r="F725" s="61"/>
      <c r="G725" s="61" t="s">
        <v>818</v>
      </c>
      <c r="H725" s="62">
        <f t="shared" si="291"/>
        <v>7863.2</v>
      </c>
      <c r="I725" s="62"/>
      <c r="J725" s="62">
        <v>7863.2</v>
      </c>
      <c r="K725" s="62">
        <f t="shared" si="294"/>
        <v>3016.3</v>
      </c>
      <c r="L725" s="62"/>
      <c r="M725" s="62">
        <v>3016.3</v>
      </c>
      <c r="N725" s="62">
        <f t="shared" si="288"/>
        <v>38.359700885135823</v>
      </c>
      <c r="O725" s="62"/>
      <c r="P725" s="62">
        <f t="shared" si="290"/>
        <v>38.359700885135823</v>
      </c>
    </row>
    <row r="726" spans="1:16" s="21" customFormat="1" ht="15.75" x14ac:dyDescent="0.25">
      <c r="A726" s="63" t="s">
        <v>353</v>
      </c>
      <c r="B726" s="61" t="s">
        <v>514</v>
      </c>
      <c r="C726" s="61" t="s">
        <v>71</v>
      </c>
      <c r="D726" s="61" t="s">
        <v>59</v>
      </c>
      <c r="E726" s="61">
        <v>4219900</v>
      </c>
      <c r="F726" s="61"/>
      <c r="G726" s="61" t="s">
        <v>706</v>
      </c>
      <c r="H726" s="62">
        <f t="shared" si="291"/>
        <v>103</v>
      </c>
      <c r="I726" s="62">
        <f>I727</f>
        <v>103</v>
      </c>
      <c r="J726" s="62"/>
      <c r="K726" s="62">
        <f t="shared" si="294"/>
        <v>70.599999999999994</v>
      </c>
      <c r="L726" s="62">
        <f>L727</f>
        <v>70.599999999999994</v>
      </c>
      <c r="M726" s="62"/>
      <c r="N726" s="62">
        <f t="shared" si="288"/>
        <v>68.543689320388339</v>
      </c>
      <c r="O726" s="62">
        <f t="shared" si="289"/>
        <v>68.543689320388339</v>
      </c>
      <c r="P726" s="62"/>
    </row>
    <row r="727" spans="1:16" s="21" customFormat="1" ht="15.75" x14ac:dyDescent="0.25">
      <c r="A727" s="63" t="s">
        <v>354</v>
      </c>
      <c r="B727" s="61" t="s">
        <v>514</v>
      </c>
      <c r="C727" s="61" t="s">
        <v>71</v>
      </c>
      <c r="D727" s="61" t="s">
        <v>59</v>
      </c>
      <c r="E727" s="61">
        <v>4219900</v>
      </c>
      <c r="F727" s="61"/>
      <c r="G727" s="61" t="s">
        <v>707</v>
      </c>
      <c r="H727" s="62">
        <f t="shared" si="291"/>
        <v>103</v>
      </c>
      <c r="I727" s="62">
        <v>103</v>
      </c>
      <c r="J727" s="62"/>
      <c r="K727" s="62">
        <f t="shared" si="294"/>
        <v>70.599999999999994</v>
      </c>
      <c r="L727" s="62">
        <v>70.599999999999994</v>
      </c>
      <c r="M727" s="62"/>
      <c r="N727" s="62">
        <f t="shared" si="288"/>
        <v>68.543689320388339</v>
      </c>
      <c r="O727" s="62">
        <f t="shared" si="289"/>
        <v>68.543689320388339</v>
      </c>
      <c r="P727" s="62"/>
    </row>
    <row r="728" spans="1:16" s="59" customFormat="1" ht="15.75" x14ac:dyDescent="0.25">
      <c r="A728" s="57" t="s">
        <v>814</v>
      </c>
      <c r="B728" s="56" t="s">
        <v>514</v>
      </c>
      <c r="C728" s="56" t="s">
        <v>71</v>
      </c>
      <c r="D728" s="56" t="s">
        <v>59</v>
      </c>
      <c r="E728" s="56" t="s">
        <v>815</v>
      </c>
      <c r="F728" s="56"/>
      <c r="G728" s="56"/>
      <c r="H728" s="28">
        <f t="shared" si="291"/>
        <v>32163.7</v>
      </c>
      <c r="I728" s="28">
        <f>I729</f>
        <v>7495.0999999999995</v>
      </c>
      <c r="J728" s="28">
        <f>J729</f>
        <v>24668.600000000002</v>
      </c>
      <c r="K728" s="28">
        <f t="shared" si="294"/>
        <v>22725</v>
      </c>
      <c r="L728" s="28">
        <f>L729</f>
        <v>5540.6</v>
      </c>
      <c r="M728" s="28">
        <f>M729</f>
        <v>17184.400000000001</v>
      </c>
      <c r="N728" s="28">
        <f t="shared" si="288"/>
        <v>70.65418468646331</v>
      </c>
      <c r="O728" s="28">
        <f t="shared" si="289"/>
        <v>73.922963002494967</v>
      </c>
      <c r="P728" s="28">
        <f t="shared" si="290"/>
        <v>69.661026568187907</v>
      </c>
    </row>
    <row r="729" spans="1:16" s="21" customFormat="1" ht="15.75" x14ac:dyDescent="0.25">
      <c r="A729" s="60" t="s">
        <v>403</v>
      </c>
      <c r="B729" s="61" t="s">
        <v>514</v>
      </c>
      <c r="C729" s="61" t="s">
        <v>71</v>
      </c>
      <c r="D729" s="61" t="s">
        <v>59</v>
      </c>
      <c r="E729" s="61" t="s">
        <v>815</v>
      </c>
      <c r="F729" s="61"/>
      <c r="G729" s="61" t="s">
        <v>419</v>
      </c>
      <c r="H729" s="62">
        <f t="shared" si="291"/>
        <v>32163.7</v>
      </c>
      <c r="I729" s="62">
        <f>I730+I731</f>
        <v>7495.0999999999995</v>
      </c>
      <c r="J729" s="62">
        <f>J730+J731</f>
        <v>24668.600000000002</v>
      </c>
      <c r="K729" s="62">
        <f t="shared" si="294"/>
        <v>22725</v>
      </c>
      <c r="L729" s="62">
        <f>L730+L731</f>
        <v>5540.6</v>
      </c>
      <c r="M729" s="62">
        <f>M730+M731</f>
        <v>17184.400000000001</v>
      </c>
      <c r="N729" s="62">
        <f t="shared" si="288"/>
        <v>70.65418468646331</v>
      </c>
      <c r="O729" s="62">
        <f t="shared" si="289"/>
        <v>73.922963002494967</v>
      </c>
      <c r="P729" s="62">
        <f t="shared" si="290"/>
        <v>69.661026568187907</v>
      </c>
    </row>
    <row r="730" spans="1:16" s="21" customFormat="1" ht="31.5" x14ac:dyDescent="0.25">
      <c r="A730" s="60" t="s">
        <v>420</v>
      </c>
      <c r="B730" s="61" t="s">
        <v>514</v>
      </c>
      <c r="C730" s="61" t="s">
        <v>71</v>
      </c>
      <c r="D730" s="61" t="s">
        <v>59</v>
      </c>
      <c r="E730" s="61" t="s">
        <v>815</v>
      </c>
      <c r="F730" s="61"/>
      <c r="G730" s="61" t="s">
        <v>421</v>
      </c>
      <c r="H730" s="62">
        <f t="shared" si="291"/>
        <v>31373.300000000003</v>
      </c>
      <c r="I730" s="62">
        <v>6831.9</v>
      </c>
      <c r="J730" s="62">
        <v>24541.4</v>
      </c>
      <c r="K730" s="62">
        <f t="shared" si="294"/>
        <v>22011.7</v>
      </c>
      <c r="L730" s="62">
        <v>4924.8</v>
      </c>
      <c r="M730" s="62">
        <v>17086.900000000001</v>
      </c>
      <c r="N730" s="62">
        <f t="shared" si="288"/>
        <v>70.160614280295661</v>
      </c>
      <c r="O730" s="62">
        <f t="shared" si="289"/>
        <v>72.085364247134763</v>
      </c>
      <c r="P730" s="62">
        <f t="shared" si="290"/>
        <v>69.624797281328696</v>
      </c>
    </row>
    <row r="731" spans="1:16" s="21" customFormat="1" ht="15.75" x14ac:dyDescent="0.25">
      <c r="A731" s="60" t="s">
        <v>405</v>
      </c>
      <c r="B731" s="61" t="s">
        <v>514</v>
      </c>
      <c r="C731" s="61" t="s">
        <v>71</v>
      </c>
      <c r="D731" s="61" t="s">
        <v>59</v>
      </c>
      <c r="E731" s="61" t="s">
        <v>815</v>
      </c>
      <c r="F731" s="61"/>
      <c r="G731" s="61" t="s">
        <v>406</v>
      </c>
      <c r="H731" s="62">
        <f t="shared" si="291"/>
        <v>790.40000000000009</v>
      </c>
      <c r="I731" s="62">
        <v>663.2</v>
      </c>
      <c r="J731" s="62">
        <v>127.2</v>
      </c>
      <c r="K731" s="62">
        <f t="shared" si="294"/>
        <v>713.3</v>
      </c>
      <c r="L731" s="62">
        <v>615.79999999999995</v>
      </c>
      <c r="M731" s="62">
        <v>97.5</v>
      </c>
      <c r="N731" s="62">
        <f t="shared" si="288"/>
        <v>90.24544534412955</v>
      </c>
      <c r="O731" s="62">
        <f t="shared" si="289"/>
        <v>92.852834740651375</v>
      </c>
      <c r="P731" s="62">
        <f t="shared" si="290"/>
        <v>76.65094339622641</v>
      </c>
    </row>
    <row r="732" spans="1:16" s="59" customFormat="1" ht="15.75" x14ac:dyDescent="0.25">
      <c r="A732" s="57" t="s">
        <v>816</v>
      </c>
      <c r="B732" s="56" t="s">
        <v>514</v>
      </c>
      <c r="C732" s="56" t="s">
        <v>71</v>
      </c>
      <c r="D732" s="56" t="s">
        <v>59</v>
      </c>
      <c r="E732" s="56" t="s">
        <v>813</v>
      </c>
      <c r="F732" s="56"/>
      <c r="G732" s="56"/>
      <c r="H732" s="62">
        <f t="shared" si="291"/>
        <v>20472.7</v>
      </c>
      <c r="I732" s="28">
        <f>I733</f>
        <v>8061.5</v>
      </c>
      <c r="J732" s="28">
        <f>J733</f>
        <v>12411.2</v>
      </c>
      <c r="K732" s="62">
        <f t="shared" si="294"/>
        <v>15607.6</v>
      </c>
      <c r="L732" s="28">
        <f>L733</f>
        <v>6826.6</v>
      </c>
      <c r="M732" s="28">
        <f>M733</f>
        <v>8781</v>
      </c>
      <c r="N732" s="28">
        <f t="shared" si="288"/>
        <v>76.236158396303367</v>
      </c>
      <c r="O732" s="28">
        <f t="shared" si="289"/>
        <v>84.68151088507102</v>
      </c>
      <c r="P732" s="28">
        <f t="shared" si="290"/>
        <v>70.750612350135356</v>
      </c>
    </row>
    <row r="733" spans="1:16" s="21" customFormat="1" ht="15.75" x14ac:dyDescent="0.25">
      <c r="A733" s="60" t="s">
        <v>403</v>
      </c>
      <c r="B733" s="61" t="s">
        <v>514</v>
      </c>
      <c r="C733" s="61" t="s">
        <v>71</v>
      </c>
      <c r="D733" s="61" t="s">
        <v>59</v>
      </c>
      <c r="E733" s="61" t="s">
        <v>813</v>
      </c>
      <c r="F733" s="61"/>
      <c r="G733" s="61" t="s">
        <v>419</v>
      </c>
      <c r="H733" s="62">
        <f t="shared" si="291"/>
        <v>20472.7</v>
      </c>
      <c r="I733" s="62">
        <f>I734+I735</f>
        <v>8061.5</v>
      </c>
      <c r="J733" s="62">
        <f>J734+J735</f>
        <v>12411.2</v>
      </c>
      <c r="K733" s="62">
        <f t="shared" si="294"/>
        <v>15607.6</v>
      </c>
      <c r="L733" s="62">
        <f>L734+L735</f>
        <v>6826.6</v>
      </c>
      <c r="M733" s="62">
        <f>M734+M735</f>
        <v>8781</v>
      </c>
      <c r="N733" s="62">
        <f t="shared" si="288"/>
        <v>76.236158396303367</v>
      </c>
      <c r="O733" s="62">
        <f t="shared" si="289"/>
        <v>84.68151088507102</v>
      </c>
      <c r="P733" s="62">
        <f t="shared" si="290"/>
        <v>70.750612350135356</v>
      </c>
    </row>
    <row r="734" spans="1:16" s="21" customFormat="1" ht="31.5" x14ac:dyDescent="0.25">
      <c r="A734" s="60" t="s">
        <v>420</v>
      </c>
      <c r="B734" s="61" t="s">
        <v>514</v>
      </c>
      <c r="C734" s="61" t="s">
        <v>71</v>
      </c>
      <c r="D734" s="61" t="s">
        <v>59</v>
      </c>
      <c r="E734" s="61" t="s">
        <v>813</v>
      </c>
      <c r="F734" s="61"/>
      <c r="G734" s="61" t="s">
        <v>421</v>
      </c>
      <c r="H734" s="62">
        <f t="shared" si="291"/>
        <v>19777.099999999999</v>
      </c>
      <c r="I734" s="62">
        <v>7625.9</v>
      </c>
      <c r="J734" s="62">
        <v>12151.2</v>
      </c>
      <c r="K734" s="62">
        <f t="shared" si="294"/>
        <v>15021</v>
      </c>
      <c r="L734" s="62">
        <v>6500</v>
      </c>
      <c r="M734" s="62">
        <v>8521</v>
      </c>
      <c r="N734" s="62">
        <f t="shared" si="288"/>
        <v>75.951479236086186</v>
      </c>
      <c r="O734" s="62">
        <f t="shared" si="289"/>
        <v>85.235841015486699</v>
      </c>
      <c r="P734" s="62">
        <f t="shared" si="290"/>
        <v>70.12476134044374</v>
      </c>
    </row>
    <row r="735" spans="1:16" s="21" customFormat="1" ht="15.75" x14ac:dyDescent="0.25">
      <c r="A735" s="60" t="s">
        <v>405</v>
      </c>
      <c r="B735" s="61" t="s">
        <v>514</v>
      </c>
      <c r="C735" s="61" t="s">
        <v>71</v>
      </c>
      <c r="D735" s="61" t="s">
        <v>59</v>
      </c>
      <c r="E735" s="61" t="s">
        <v>813</v>
      </c>
      <c r="F735" s="61"/>
      <c r="G735" s="61" t="s">
        <v>406</v>
      </c>
      <c r="H735" s="62">
        <f t="shared" si="291"/>
        <v>695.6</v>
      </c>
      <c r="I735" s="62">
        <v>435.6</v>
      </c>
      <c r="J735" s="62">
        <v>260</v>
      </c>
      <c r="K735" s="62">
        <f t="shared" si="294"/>
        <v>586.6</v>
      </c>
      <c r="L735" s="62">
        <v>326.60000000000002</v>
      </c>
      <c r="M735" s="62">
        <v>260</v>
      </c>
      <c r="N735" s="62">
        <f t="shared" si="288"/>
        <v>84.330074755606674</v>
      </c>
      <c r="O735" s="62">
        <f t="shared" si="289"/>
        <v>74.977043158861349</v>
      </c>
      <c r="P735" s="62">
        <f t="shared" si="290"/>
        <v>100</v>
      </c>
    </row>
    <row r="736" spans="1:16" s="59" customFormat="1" ht="15.75" x14ac:dyDescent="0.25">
      <c r="A736" s="57" t="s">
        <v>817</v>
      </c>
      <c r="B736" s="56" t="s">
        <v>514</v>
      </c>
      <c r="C736" s="56" t="s">
        <v>71</v>
      </c>
      <c r="D736" s="56" t="s">
        <v>59</v>
      </c>
      <c r="E736" s="56" t="s">
        <v>812</v>
      </c>
      <c r="F736" s="56"/>
      <c r="G736" s="56"/>
      <c r="H736" s="28">
        <f t="shared" si="291"/>
        <v>288.89999999999998</v>
      </c>
      <c r="I736" s="28">
        <f>I737+I739</f>
        <v>288.89999999999998</v>
      </c>
      <c r="J736" s="28">
        <f>J737+J739</f>
        <v>0</v>
      </c>
      <c r="K736" s="28">
        <f t="shared" si="294"/>
        <v>256.2</v>
      </c>
      <c r="L736" s="28">
        <f>L737+L739</f>
        <v>256.2</v>
      </c>
      <c r="M736" s="28">
        <f>M737+M739</f>
        <v>0</v>
      </c>
      <c r="N736" s="28">
        <f t="shared" si="288"/>
        <v>88.681204569055041</v>
      </c>
      <c r="O736" s="28">
        <f t="shared" si="289"/>
        <v>88.681204569055041</v>
      </c>
      <c r="P736" s="28"/>
    </row>
    <row r="737" spans="1:16" s="21" customFormat="1" ht="15.75" x14ac:dyDescent="0.25">
      <c r="A737" s="60" t="s">
        <v>403</v>
      </c>
      <c r="B737" s="61" t="s">
        <v>514</v>
      </c>
      <c r="C737" s="61" t="s">
        <v>71</v>
      </c>
      <c r="D737" s="61" t="s">
        <v>59</v>
      </c>
      <c r="E737" s="61" t="s">
        <v>812</v>
      </c>
      <c r="F737" s="61"/>
      <c r="G737" s="61" t="s">
        <v>419</v>
      </c>
      <c r="H737" s="62">
        <f t="shared" si="291"/>
        <v>261.39999999999998</v>
      </c>
      <c r="I737" s="62">
        <f>I738</f>
        <v>261.39999999999998</v>
      </c>
      <c r="J737" s="62">
        <f>J738</f>
        <v>0</v>
      </c>
      <c r="K737" s="62">
        <f t="shared" si="294"/>
        <v>228.7</v>
      </c>
      <c r="L737" s="62">
        <f>L738</f>
        <v>228.7</v>
      </c>
      <c r="M737" s="62">
        <f>M738</f>
        <v>0</v>
      </c>
      <c r="N737" s="62">
        <f t="shared" si="288"/>
        <v>87.490436113236427</v>
      </c>
      <c r="O737" s="62">
        <f t="shared" si="289"/>
        <v>87.490436113236427</v>
      </c>
      <c r="P737" s="62"/>
    </row>
    <row r="738" spans="1:16" s="21" customFormat="1" ht="31.5" x14ac:dyDescent="0.25">
      <c r="A738" s="60" t="s">
        <v>420</v>
      </c>
      <c r="B738" s="61" t="s">
        <v>514</v>
      </c>
      <c r="C738" s="61" t="s">
        <v>71</v>
      </c>
      <c r="D738" s="61" t="s">
        <v>59</v>
      </c>
      <c r="E738" s="61" t="s">
        <v>812</v>
      </c>
      <c r="F738" s="61"/>
      <c r="G738" s="61" t="s">
        <v>421</v>
      </c>
      <c r="H738" s="62">
        <f t="shared" si="291"/>
        <v>261.39999999999998</v>
      </c>
      <c r="I738" s="62">
        <v>261.39999999999998</v>
      </c>
      <c r="J738" s="62"/>
      <c r="K738" s="62">
        <f t="shared" si="294"/>
        <v>228.7</v>
      </c>
      <c r="L738" s="62">
        <v>228.7</v>
      </c>
      <c r="M738" s="62"/>
      <c r="N738" s="62">
        <f t="shared" si="288"/>
        <v>87.490436113236427</v>
      </c>
      <c r="O738" s="62">
        <f t="shared" si="289"/>
        <v>87.490436113236427</v>
      </c>
      <c r="P738" s="62"/>
    </row>
    <row r="739" spans="1:16" s="21" customFormat="1" ht="15.75" x14ac:dyDescent="0.25">
      <c r="A739" s="63" t="s">
        <v>353</v>
      </c>
      <c r="B739" s="61" t="s">
        <v>514</v>
      </c>
      <c r="C739" s="61" t="s">
        <v>71</v>
      </c>
      <c r="D739" s="61" t="s">
        <v>59</v>
      </c>
      <c r="E739" s="61" t="s">
        <v>812</v>
      </c>
      <c r="F739" s="61"/>
      <c r="G739" s="61" t="s">
        <v>706</v>
      </c>
      <c r="H739" s="62">
        <f t="shared" si="291"/>
        <v>27.5</v>
      </c>
      <c r="I739" s="62">
        <f>I740</f>
        <v>27.5</v>
      </c>
      <c r="J739" s="62">
        <f>J740</f>
        <v>0</v>
      </c>
      <c r="K739" s="62">
        <f t="shared" si="294"/>
        <v>27.5</v>
      </c>
      <c r="L739" s="62">
        <f>L740</f>
        <v>27.5</v>
      </c>
      <c r="M739" s="62">
        <f>M740</f>
        <v>0</v>
      </c>
      <c r="N739" s="62">
        <f t="shared" si="288"/>
        <v>100</v>
      </c>
      <c r="O739" s="62">
        <f t="shared" si="289"/>
        <v>100</v>
      </c>
      <c r="P739" s="62"/>
    </row>
    <row r="740" spans="1:16" s="21" customFormat="1" ht="15.75" x14ac:dyDescent="0.25">
      <c r="A740" s="63" t="s">
        <v>354</v>
      </c>
      <c r="B740" s="61" t="s">
        <v>514</v>
      </c>
      <c r="C740" s="61" t="s">
        <v>71</v>
      </c>
      <c r="D740" s="61" t="s">
        <v>59</v>
      </c>
      <c r="E740" s="61" t="s">
        <v>812</v>
      </c>
      <c r="F740" s="61"/>
      <c r="G740" s="61" t="s">
        <v>707</v>
      </c>
      <c r="H740" s="62">
        <f t="shared" si="291"/>
        <v>27.5</v>
      </c>
      <c r="I740" s="62">
        <v>27.5</v>
      </c>
      <c r="J740" s="62"/>
      <c r="K740" s="62">
        <f t="shared" si="294"/>
        <v>27.5</v>
      </c>
      <c r="L740" s="62">
        <v>27.5</v>
      </c>
      <c r="M740" s="62"/>
      <c r="N740" s="62">
        <f t="shared" si="288"/>
        <v>100</v>
      </c>
      <c r="O740" s="62">
        <f t="shared" si="289"/>
        <v>100</v>
      </c>
      <c r="P740" s="62"/>
    </row>
    <row r="741" spans="1:16" s="59" customFormat="1" ht="15.75" x14ac:dyDescent="0.25">
      <c r="A741" s="57" t="s">
        <v>685</v>
      </c>
      <c r="B741" s="56" t="s">
        <v>514</v>
      </c>
      <c r="C741" s="56" t="s">
        <v>71</v>
      </c>
      <c r="D741" s="56" t="s">
        <v>59</v>
      </c>
      <c r="E741" s="56" t="s">
        <v>684</v>
      </c>
      <c r="F741" s="56"/>
      <c r="G741" s="56"/>
      <c r="H741" s="28">
        <f>H742</f>
        <v>1818</v>
      </c>
      <c r="I741" s="28">
        <f t="shared" ref="I741:M741" si="295">I742</f>
        <v>91</v>
      </c>
      <c r="J741" s="28">
        <f t="shared" si="295"/>
        <v>1727</v>
      </c>
      <c r="K741" s="28">
        <f>K742</f>
        <v>1746.7</v>
      </c>
      <c r="L741" s="28">
        <f t="shared" si="295"/>
        <v>46.8</v>
      </c>
      <c r="M741" s="28">
        <f t="shared" si="295"/>
        <v>1699.9</v>
      </c>
      <c r="N741" s="28">
        <f t="shared" si="288"/>
        <v>96.078107810781077</v>
      </c>
      <c r="O741" s="28">
        <f t="shared" si="289"/>
        <v>51.428571428571431</v>
      </c>
      <c r="P741" s="28">
        <f t="shared" si="290"/>
        <v>98.430804863925886</v>
      </c>
    </row>
    <row r="742" spans="1:16" s="59" customFormat="1" ht="15.75" x14ac:dyDescent="0.25">
      <c r="A742" s="57" t="s">
        <v>683</v>
      </c>
      <c r="B742" s="56" t="s">
        <v>514</v>
      </c>
      <c r="C742" s="56" t="s">
        <v>71</v>
      </c>
      <c r="D742" s="56" t="s">
        <v>59</v>
      </c>
      <c r="E742" s="56" t="s">
        <v>682</v>
      </c>
      <c r="F742" s="56"/>
      <c r="G742" s="56"/>
      <c r="H742" s="28">
        <f t="shared" ref="H742:H746" si="296">SUM(I742:J742)</f>
        <v>1818</v>
      </c>
      <c r="I742" s="28">
        <f>I745+I743</f>
        <v>91</v>
      </c>
      <c r="J742" s="28">
        <f>J745+J743</f>
        <v>1727</v>
      </c>
      <c r="K742" s="28">
        <f t="shared" ref="K742" si="297">SUM(L742:M742)</f>
        <v>1746.7</v>
      </c>
      <c r="L742" s="28">
        <f>L745+L743</f>
        <v>46.8</v>
      </c>
      <c r="M742" s="28">
        <f>M745+M743</f>
        <v>1699.9</v>
      </c>
      <c r="N742" s="28">
        <f t="shared" si="288"/>
        <v>96.078107810781077</v>
      </c>
      <c r="O742" s="28">
        <f t="shared" si="289"/>
        <v>51.428571428571431</v>
      </c>
      <c r="P742" s="28">
        <f t="shared" si="290"/>
        <v>98.430804863925886</v>
      </c>
    </row>
    <row r="743" spans="1:16" s="21" customFormat="1" ht="15.75" x14ac:dyDescent="0.25">
      <c r="A743" s="60" t="s">
        <v>403</v>
      </c>
      <c r="B743" s="61" t="s">
        <v>514</v>
      </c>
      <c r="C743" s="61" t="s">
        <v>71</v>
      </c>
      <c r="D743" s="61" t="s">
        <v>59</v>
      </c>
      <c r="E743" s="61" t="s">
        <v>682</v>
      </c>
      <c r="F743" s="61"/>
      <c r="G743" s="61" t="s">
        <v>419</v>
      </c>
      <c r="H743" s="62">
        <f>I743+J743</f>
        <v>1123</v>
      </c>
      <c r="I743" s="62">
        <f>I744</f>
        <v>56.2</v>
      </c>
      <c r="J743" s="62">
        <f>J744</f>
        <v>1066.8</v>
      </c>
      <c r="K743" s="62">
        <f>L743+M743</f>
        <v>1087</v>
      </c>
      <c r="L743" s="62">
        <f>L744</f>
        <v>46.8</v>
      </c>
      <c r="M743" s="62">
        <f>M744</f>
        <v>1040.2</v>
      </c>
      <c r="N743" s="62">
        <f t="shared" si="288"/>
        <v>96.79430097951915</v>
      </c>
      <c r="O743" s="62">
        <f t="shared" si="289"/>
        <v>83.27402135231317</v>
      </c>
      <c r="P743" s="62">
        <f t="shared" si="290"/>
        <v>97.506561679790025</v>
      </c>
    </row>
    <row r="744" spans="1:16" s="21" customFormat="1" ht="15.75" x14ac:dyDescent="0.25">
      <c r="A744" s="60" t="s">
        <v>405</v>
      </c>
      <c r="B744" s="61" t="s">
        <v>514</v>
      </c>
      <c r="C744" s="61" t="s">
        <v>71</v>
      </c>
      <c r="D744" s="61" t="s">
        <v>59</v>
      </c>
      <c r="E744" s="61" t="s">
        <v>682</v>
      </c>
      <c r="F744" s="61"/>
      <c r="G744" s="61" t="s">
        <v>406</v>
      </c>
      <c r="H744" s="62">
        <f>I744+J744</f>
        <v>1123</v>
      </c>
      <c r="I744" s="62">
        <v>56.2</v>
      </c>
      <c r="J744" s="62">
        <v>1066.8</v>
      </c>
      <c r="K744" s="62">
        <f>L744+M744</f>
        <v>1087</v>
      </c>
      <c r="L744" s="62">
        <v>46.8</v>
      </c>
      <c r="M744" s="62">
        <v>1040.2</v>
      </c>
      <c r="N744" s="62">
        <f t="shared" si="288"/>
        <v>96.79430097951915</v>
      </c>
      <c r="O744" s="62">
        <f t="shared" si="289"/>
        <v>83.27402135231317</v>
      </c>
      <c r="P744" s="62">
        <f t="shared" si="290"/>
        <v>97.506561679790025</v>
      </c>
    </row>
    <row r="745" spans="1:16" s="21" customFormat="1" ht="15.75" x14ac:dyDescent="0.25">
      <c r="A745" s="60" t="s">
        <v>797</v>
      </c>
      <c r="B745" s="61" t="s">
        <v>514</v>
      </c>
      <c r="C745" s="61" t="s">
        <v>71</v>
      </c>
      <c r="D745" s="61" t="s">
        <v>59</v>
      </c>
      <c r="E745" s="61" t="s">
        <v>682</v>
      </c>
      <c r="F745" s="61"/>
      <c r="G745" s="61" t="s">
        <v>453</v>
      </c>
      <c r="H745" s="62">
        <f t="shared" si="296"/>
        <v>695</v>
      </c>
      <c r="I745" s="62">
        <f>I746</f>
        <v>34.799999999999997</v>
      </c>
      <c r="J745" s="62">
        <f>J746</f>
        <v>660.2</v>
      </c>
      <c r="K745" s="62">
        <f t="shared" ref="K745:K746" si="298">SUM(L745:M745)</f>
        <v>659.7</v>
      </c>
      <c r="L745" s="62">
        <f>L746</f>
        <v>0</v>
      </c>
      <c r="M745" s="62">
        <f>M746</f>
        <v>659.7</v>
      </c>
      <c r="N745" s="62">
        <f t="shared" si="288"/>
        <v>94.920863309352512</v>
      </c>
      <c r="O745" s="62">
        <f t="shared" si="289"/>
        <v>0</v>
      </c>
      <c r="P745" s="62">
        <f t="shared" si="290"/>
        <v>99.92426537412905</v>
      </c>
    </row>
    <row r="746" spans="1:16" s="21" customFormat="1" ht="15.75" x14ac:dyDescent="0.25">
      <c r="A746" s="60" t="s">
        <v>456</v>
      </c>
      <c r="B746" s="61" t="s">
        <v>514</v>
      </c>
      <c r="C746" s="61" t="s">
        <v>71</v>
      </c>
      <c r="D746" s="61" t="s">
        <v>59</v>
      </c>
      <c r="E746" s="61" t="s">
        <v>682</v>
      </c>
      <c r="F746" s="61"/>
      <c r="G746" s="61" t="s">
        <v>457</v>
      </c>
      <c r="H746" s="62">
        <f t="shared" si="296"/>
        <v>695</v>
      </c>
      <c r="I746" s="62">
        <v>34.799999999999997</v>
      </c>
      <c r="J746" s="62">
        <v>660.2</v>
      </c>
      <c r="K746" s="62">
        <f t="shared" si="298"/>
        <v>659.7</v>
      </c>
      <c r="L746" s="62">
        <v>0</v>
      </c>
      <c r="M746" s="62">
        <v>659.7</v>
      </c>
      <c r="N746" s="62">
        <f t="shared" si="288"/>
        <v>94.920863309352512</v>
      </c>
      <c r="O746" s="62">
        <f t="shared" si="289"/>
        <v>0</v>
      </c>
      <c r="P746" s="62">
        <f t="shared" si="290"/>
        <v>99.92426537412905</v>
      </c>
    </row>
    <row r="747" spans="1:16" s="59" customFormat="1" ht="15.75" x14ac:dyDescent="0.25">
      <c r="A747" s="57" t="s">
        <v>471</v>
      </c>
      <c r="B747" s="56" t="s">
        <v>514</v>
      </c>
      <c r="C747" s="56" t="s">
        <v>71</v>
      </c>
      <c r="D747" s="56" t="s">
        <v>59</v>
      </c>
      <c r="E747" s="56">
        <v>5200000</v>
      </c>
      <c r="F747" s="56"/>
      <c r="G747" s="56" t="s">
        <v>240</v>
      </c>
      <c r="H747" s="28">
        <f>SUM(I747:J747)</f>
        <v>16214.6</v>
      </c>
      <c r="I747" s="28"/>
      <c r="J747" s="28">
        <f>SUM(J748+J753+J763+J758)</f>
        <v>16214.6</v>
      </c>
      <c r="K747" s="28">
        <f>SUM(L747:M747)</f>
        <v>12737.5</v>
      </c>
      <c r="L747" s="28"/>
      <c r="M747" s="28">
        <f>SUM(M748+M753+M763+M758)</f>
        <v>12737.5</v>
      </c>
      <c r="N747" s="28">
        <f t="shared" si="288"/>
        <v>78.55574605602358</v>
      </c>
      <c r="O747" s="28"/>
      <c r="P747" s="28">
        <f t="shared" si="290"/>
        <v>78.55574605602358</v>
      </c>
    </row>
    <row r="748" spans="1:16" s="59" customFormat="1" ht="31.5" x14ac:dyDescent="0.25">
      <c r="A748" s="57" t="s">
        <v>518</v>
      </c>
      <c r="B748" s="56" t="s">
        <v>514</v>
      </c>
      <c r="C748" s="56" t="s">
        <v>71</v>
      </c>
      <c r="D748" s="56" t="s">
        <v>59</v>
      </c>
      <c r="E748" s="56" t="s">
        <v>585</v>
      </c>
      <c r="F748" s="56"/>
      <c r="G748" s="56" t="s">
        <v>240</v>
      </c>
      <c r="H748" s="28">
        <f>SUM(J748)</f>
        <v>8322.6</v>
      </c>
      <c r="I748" s="28"/>
      <c r="J748" s="28">
        <f>J749+J751</f>
        <v>8322.6</v>
      </c>
      <c r="K748" s="28">
        <f>SUM(M748)</f>
        <v>6007.7000000000007</v>
      </c>
      <c r="L748" s="28"/>
      <c r="M748" s="28">
        <f>M749+M751</f>
        <v>6007.7000000000007</v>
      </c>
      <c r="N748" s="28">
        <f t="shared" si="288"/>
        <v>72.185374762694366</v>
      </c>
      <c r="O748" s="28"/>
      <c r="P748" s="28">
        <f t="shared" si="290"/>
        <v>72.185374762694366</v>
      </c>
    </row>
    <row r="749" spans="1:16" s="21" customFormat="1" ht="15.75" x14ac:dyDescent="0.25">
      <c r="A749" s="60" t="s">
        <v>403</v>
      </c>
      <c r="B749" s="61" t="s">
        <v>514</v>
      </c>
      <c r="C749" s="61" t="s">
        <v>71</v>
      </c>
      <c r="D749" s="61" t="s">
        <v>59</v>
      </c>
      <c r="E749" s="61" t="s">
        <v>585</v>
      </c>
      <c r="F749" s="61"/>
      <c r="G749" s="61">
        <v>610</v>
      </c>
      <c r="H749" s="62">
        <f>SUM(I749:J749)</f>
        <v>5985</v>
      </c>
      <c r="I749" s="62"/>
      <c r="J749" s="62">
        <f>SUM(J750)</f>
        <v>5985</v>
      </c>
      <c r="K749" s="62">
        <f>SUM(L749:M749)</f>
        <v>4302.3</v>
      </c>
      <c r="L749" s="62"/>
      <c r="M749" s="62">
        <f>SUM(M750)</f>
        <v>4302.3</v>
      </c>
      <c r="N749" s="62">
        <f t="shared" si="288"/>
        <v>71.884711779448622</v>
      </c>
      <c r="O749" s="62"/>
      <c r="P749" s="62">
        <f t="shared" si="290"/>
        <v>71.884711779448622</v>
      </c>
    </row>
    <row r="750" spans="1:16" s="21" customFormat="1" ht="31.5" x14ac:dyDescent="0.25">
      <c r="A750" s="60" t="s">
        <v>420</v>
      </c>
      <c r="B750" s="61" t="s">
        <v>514</v>
      </c>
      <c r="C750" s="61" t="s">
        <v>71</v>
      </c>
      <c r="D750" s="61" t="s">
        <v>59</v>
      </c>
      <c r="E750" s="61" t="s">
        <v>585</v>
      </c>
      <c r="F750" s="61"/>
      <c r="G750" s="61">
        <v>611</v>
      </c>
      <c r="H750" s="62">
        <f>SUM(I750:J750)</f>
        <v>5985</v>
      </c>
      <c r="I750" s="62"/>
      <c r="J750" s="62">
        <v>5985</v>
      </c>
      <c r="K750" s="62">
        <f>SUM(L750:M750)</f>
        <v>4302.3</v>
      </c>
      <c r="L750" s="62"/>
      <c r="M750" s="62">
        <v>4302.3</v>
      </c>
      <c r="N750" s="62">
        <f t="shared" si="288"/>
        <v>71.884711779448622</v>
      </c>
      <c r="O750" s="62"/>
      <c r="P750" s="62">
        <f t="shared" si="290"/>
        <v>71.884711779448622</v>
      </c>
    </row>
    <row r="751" spans="1:16" s="21" customFormat="1" ht="15.75" x14ac:dyDescent="0.25">
      <c r="A751" s="60" t="s">
        <v>797</v>
      </c>
      <c r="B751" s="61" t="s">
        <v>514</v>
      </c>
      <c r="C751" s="61" t="s">
        <v>71</v>
      </c>
      <c r="D751" s="61" t="s">
        <v>59</v>
      </c>
      <c r="E751" s="61" t="s">
        <v>585</v>
      </c>
      <c r="F751" s="61"/>
      <c r="G751" s="61" t="s">
        <v>453</v>
      </c>
      <c r="H751" s="62">
        <f>SUM(I751:J751)</f>
        <v>2337.6</v>
      </c>
      <c r="I751" s="62"/>
      <c r="J751" s="62">
        <f>SUM(J752)</f>
        <v>2337.6</v>
      </c>
      <c r="K751" s="62">
        <f>SUM(L751:M751)</f>
        <v>1705.4</v>
      </c>
      <c r="L751" s="62"/>
      <c r="M751" s="62">
        <f>SUM(M752)</f>
        <v>1705.4</v>
      </c>
      <c r="N751" s="62">
        <f t="shared" si="288"/>
        <v>72.955167693360721</v>
      </c>
      <c r="O751" s="62"/>
      <c r="P751" s="62">
        <f t="shared" si="290"/>
        <v>72.955167693360721</v>
      </c>
    </row>
    <row r="752" spans="1:16" s="21" customFormat="1" ht="31.5" x14ac:dyDescent="0.25">
      <c r="A752" s="60" t="s">
        <v>519</v>
      </c>
      <c r="B752" s="61" t="s">
        <v>514</v>
      </c>
      <c r="C752" s="61" t="s">
        <v>71</v>
      </c>
      <c r="D752" s="61" t="s">
        <v>59</v>
      </c>
      <c r="E752" s="61" t="s">
        <v>585</v>
      </c>
      <c r="F752" s="61"/>
      <c r="G752" s="61" t="s">
        <v>455</v>
      </c>
      <c r="H752" s="62">
        <f>SUM(I752:J752)</f>
        <v>2337.6</v>
      </c>
      <c r="I752" s="62"/>
      <c r="J752" s="62">
        <v>2337.6</v>
      </c>
      <c r="K752" s="62">
        <f>SUM(L752:M752)</f>
        <v>1705.4</v>
      </c>
      <c r="L752" s="62"/>
      <c r="M752" s="62">
        <v>1705.4</v>
      </c>
      <c r="N752" s="62">
        <f t="shared" si="288"/>
        <v>72.955167693360721</v>
      </c>
      <c r="O752" s="62"/>
      <c r="P752" s="62">
        <f t="shared" si="290"/>
        <v>72.955167693360721</v>
      </c>
    </row>
    <row r="753" spans="1:16" s="59" customFormat="1" ht="31.5" x14ac:dyDescent="0.25">
      <c r="A753" s="57" t="s">
        <v>518</v>
      </c>
      <c r="B753" s="56" t="s">
        <v>514</v>
      </c>
      <c r="C753" s="56" t="s">
        <v>71</v>
      </c>
      <c r="D753" s="56" t="s">
        <v>59</v>
      </c>
      <c r="E753" s="56" t="s">
        <v>586</v>
      </c>
      <c r="F753" s="56"/>
      <c r="G753" s="56" t="s">
        <v>240</v>
      </c>
      <c r="H753" s="28">
        <f>SUM(I753:J753)</f>
        <v>1879</v>
      </c>
      <c r="I753" s="28"/>
      <c r="J753" s="28">
        <f>J754+J756</f>
        <v>1879</v>
      </c>
      <c r="K753" s="28">
        <f t="shared" ref="K753:K755" si="299">SUM(L753:M753)</f>
        <v>1380.8</v>
      </c>
      <c r="L753" s="28"/>
      <c r="M753" s="28">
        <f>M754+M756</f>
        <v>1380.8</v>
      </c>
      <c r="N753" s="28">
        <f t="shared" si="288"/>
        <v>73.485896753592343</v>
      </c>
      <c r="O753" s="28"/>
      <c r="P753" s="28">
        <f t="shared" si="290"/>
        <v>73.485896753592343</v>
      </c>
    </row>
    <row r="754" spans="1:16" s="21" customFormat="1" ht="15.75" x14ac:dyDescent="0.25">
      <c r="A754" s="60" t="s">
        <v>403</v>
      </c>
      <c r="B754" s="61" t="s">
        <v>514</v>
      </c>
      <c r="C754" s="61" t="s">
        <v>71</v>
      </c>
      <c r="D754" s="61" t="s">
        <v>59</v>
      </c>
      <c r="E754" s="61">
        <v>5200902</v>
      </c>
      <c r="F754" s="61"/>
      <c r="G754" s="61">
        <v>610</v>
      </c>
      <c r="H754" s="62">
        <f t="shared" ref="H754:H756" si="300">SUM(I754:J754)</f>
        <v>1390.5</v>
      </c>
      <c r="I754" s="62"/>
      <c r="J754" s="62">
        <f>SUM(J755)</f>
        <v>1390.5</v>
      </c>
      <c r="K754" s="62">
        <f t="shared" si="299"/>
        <v>1041.5</v>
      </c>
      <c r="L754" s="62"/>
      <c r="M754" s="62">
        <f>SUM(M755)</f>
        <v>1041.5</v>
      </c>
      <c r="N754" s="62">
        <f t="shared" si="288"/>
        <v>74.90111470693995</v>
      </c>
      <c r="O754" s="62"/>
      <c r="P754" s="62">
        <f t="shared" si="290"/>
        <v>74.90111470693995</v>
      </c>
    </row>
    <row r="755" spans="1:16" s="21" customFormat="1" ht="31.5" x14ac:dyDescent="0.25">
      <c r="A755" s="60" t="s">
        <v>420</v>
      </c>
      <c r="B755" s="61" t="s">
        <v>514</v>
      </c>
      <c r="C755" s="61" t="s">
        <v>71</v>
      </c>
      <c r="D755" s="61" t="s">
        <v>59</v>
      </c>
      <c r="E755" s="61">
        <v>5200902</v>
      </c>
      <c r="F755" s="61"/>
      <c r="G755" s="61">
        <v>611</v>
      </c>
      <c r="H755" s="62">
        <f t="shared" si="300"/>
        <v>1390.5</v>
      </c>
      <c r="I755" s="62"/>
      <c r="J755" s="62">
        <v>1390.5</v>
      </c>
      <c r="K755" s="62">
        <f t="shared" si="299"/>
        <v>1041.5</v>
      </c>
      <c r="L755" s="62"/>
      <c r="M755" s="62">
        <v>1041.5</v>
      </c>
      <c r="N755" s="62">
        <f t="shared" si="288"/>
        <v>74.90111470693995</v>
      </c>
      <c r="O755" s="62"/>
      <c r="P755" s="62">
        <f t="shared" si="290"/>
        <v>74.90111470693995</v>
      </c>
    </row>
    <row r="756" spans="1:16" s="21" customFormat="1" ht="15.75" x14ac:dyDescent="0.25">
      <c r="A756" s="60" t="s">
        <v>797</v>
      </c>
      <c r="B756" s="61" t="s">
        <v>514</v>
      </c>
      <c r="C756" s="61" t="s">
        <v>71</v>
      </c>
      <c r="D756" s="61" t="s">
        <v>59</v>
      </c>
      <c r="E756" s="61">
        <v>5200902</v>
      </c>
      <c r="F756" s="61"/>
      <c r="G756" s="61" t="s">
        <v>453</v>
      </c>
      <c r="H756" s="62">
        <f t="shared" si="300"/>
        <v>488.5</v>
      </c>
      <c r="I756" s="62"/>
      <c r="J756" s="62">
        <f>SUM(J757)</f>
        <v>488.5</v>
      </c>
      <c r="K756" s="62">
        <f>SUM(L756:M756)</f>
        <v>339.3</v>
      </c>
      <c r="L756" s="62"/>
      <c r="M756" s="62">
        <f>SUM(M757)</f>
        <v>339.3</v>
      </c>
      <c r="N756" s="62">
        <f t="shared" si="288"/>
        <v>69.457523029682704</v>
      </c>
      <c r="O756" s="62"/>
      <c r="P756" s="62">
        <f t="shared" si="290"/>
        <v>69.457523029682704</v>
      </c>
    </row>
    <row r="757" spans="1:16" s="21" customFormat="1" ht="31.5" x14ac:dyDescent="0.25">
      <c r="A757" s="60" t="s">
        <v>519</v>
      </c>
      <c r="B757" s="61" t="s">
        <v>514</v>
      </c>
      <c r="C757" s="61" t="s">
        <v>71</v>
      </c>
      <c r="D757" s="61" t="s">
        <v>59</v>
      </c>
      <c r="E757" s="61">
        <v>5200902</v>
      </c>
      <c r="F757" s="61"/>
      <c r="G757" s="61" t="s">
        <v>455</v>
      </c>
      <c r="H757" s="62">
        <v>488.5</v>
      </c>
      <c r="I757" s="62"/>
      <c r="J757" s="62">
        <v>488.5</v>
      </c>
      <c r="K757" s="62">
        <f>SUM(L757:M757)</f>
        <v>339.3</v>
      </c>
      <c r="L757" s="62"/>
      <c r="M757" s="62">
        <v>339.3</v>
      </c>
      <c r="N757" s="62">
        <f t="shared" si="288"/>
        <v>69.457523029682704</v>
      </c>
      <c r="O757" s="62"/>
      <c r="P757" s="62">
        <f t="shared" si="290"/>
        <v>69.457523029682704</v>
      </c>
    </row>
    <row r="758" spans="1:16" s="59" customFormat="1" ht="15.75" x14ac:dyDescent="0.25">
      <c r="A758" s="57" t="s">
        <v>792</v>
      </c>
      <c r="B758" s="56" t="s">
        <v>514</v>
      </c>
      <c r="C758" s="56" t="s">
        <v>71</v>
      </c>
      <c r="D758" s="56" t="s">
        <v>59</v>
      </c>
      <c r="E758" s="56" t="s">
        <v>791</v>
      </c>
      <c r="F758" s="56"/>
      <c r="G758" s="56"/>
      <c r="H758" s="28">
        <f t="shared" ref="H758:H762" si="301">SUM(I758:J758)</f>
        <v>664</v>
      </c>
      <c r="I758" s="28">
        <f>I759</f>
        <v>0</v>
      </c>
      <c r="J758" s="28">
        <f>J759+J761</f>
        <v>664</v>
      </c>
      <c r="K758" s="28">
        <f t="shared" ref="K758:K770" si="302">SUM(L758:M758)</f>
        <v>0</v>
      </c>
      <c r="L758" s="28">
        <f>L759</f>
        <v>0</v>
      </c>
      <c r="M758" s="28">
        <f>M759+M761</f>
        <v>0</v>
      </c>
      <c r="N758" s="28">
        <f t="shared" si="288"/>
        <v>0</v>
      </c>
      <c r="O758" s="28"/>
      <c r="P758" s="28">
        <f t="shared" si="290"/>
        <v>0</v>
      </c>
    </row>
    <row r="759" spans="1:16" s="21" customFormat="1" ht="15.75" x14ac:dyDescent="0.25">
      <c r="A759" s="60" t="s">
        <v>403</v>
      </c>
      <c r="B759" s="61" t="s">
        <v>514</v>
      </c>
      <c r="C759" s="61" t="s">
        <v>71</v>
      </c>
      <c r="D759" s="61" t="s">
        <v>59</v>
      </c>
      <c r="E759" s="61" t="s">
        <v>790</v>
      </c>
      <c r="F759" s="61"/>
      <c r="G759" s="61" t="s">
        <v>419</v>
      </c>
      <c r="H759" s="62">
        <f t="shared" si="301"/>
        <v>498</v>
      </c>
      <c r="I759" s="62">
        <f>I760</f>
        <v>0</v>
      </c>
      <c r="J759" s="62">
        <f>J760</f>
        <v>498</v>
      </c>
      <c r="K759" s="62">
        <f t="shared" si="302"/>
        <v>0</v>
      </c>
      <c r="L759" s="62">
        <f>L760</f>
        <v>0</v>
      </c>
      <c r="M759" s="62">
        <f>M760</f>
        <v>0</v>
      </c>
      <c r="N759" s="62">
        <f t="shared" si="288"/>
        <v>0</v>
      </c>
      <c r="O759" s="62"/>
      <c r="P759" s="62">
        <f t="shared" si="290"/>
        <v>0</v>
      </c>
    </row>
    <row r="760" spans="1:16" s="21" customFormat="1" ht="15.75" x14ac:dyDescent="0.25">
      <c r="A760" s="60" t="s">
        <v>405</v>
      </c>
      <c r="B760" s="61" t="s">
        <v>514</v>
      </c>
      <c r="C760" s="61" t="s">
        <v>71</v>
      </c>
      <c r="D760" s="61" t="s">
        <v>59</v>
      </c>
      <c r="E760" s="61" t="s">
        <v>790</v>
      </c>
      <c r="F760" s="61"/>
      <c r="G760" s="61" t="s">
        <v>406</v>
      </c>
      <c r="H760" s="62">
        <f t="shared" si="301"/>
        <v>498</v>
      </c>
      <c r="I760" s="62"/>
      <c r="J760" s="62">
        <v>498</v>
      </c>
      <c r="K760" s="62">
        <f t="shared" si="302"/>
        <v>0</v>
      </c>
      <c r="L760" s="62"/>
      <c r="M760" s="62">
        <v>0</v>
      </c>
      <c r="N760" s="62">
        <f t="shared" si="288"/>
        <v>0</v>
      </c>
      <c r="O760" s="62"/>
      <c r="P760" s="62">
        <f t="shared" si="290"/>
        <v>0</v>
      </c>
    </row>
    <row r="761" spans="1:16" s="21" customFormat="1" ht="15.75" x14ac:dyDescent="0.25">
      <c r="A761" s="60" t="s">
        <v>797</v>
      </c>
      <c r="B761" s="61" t="s">
        <v>514</v>
      </c>
      <c r="C761" s="61" t="s">
        <v>71</v>
      </c>
      <c r="D761" s="61" t="s">
        <v>59</v>
      </c>
      <c r="E761" s="61" t="s">
        <v>790</v>
      </c>
      <c r="F761" s="61"/>
      <c r="G761" s="61" t="s">
        <v>453</v>
      </c>
      <c r="H761" s="62">
        <f t="shared" si="301"/>
        <v>166</v>
      </c>
      <c r="I761" s="62"/>
      <c r="J761" s="62">
        <f>J762</f>
        <v>166</v>
      </c>
      <c r="K761" s="62">
        <f t="shared" si="302"/>
        <v>0</v>
      </c>
      <c r="L761" s="62"/>
      <c r="M761" s="62">
        <f>M762</f>
        <v>0</v>
      </c>
      <c r="N761" s="62">
        <f t="shared" si="288"/>
        <v>0</v>
      </c>
      <c r="O761" s="62"/>
      <c r="P761" s="62">
        <f t="shared" si="290"/>
        <v>0</v>
      </c>
    </row>
    <row r="762" spans="1:16" s="21" customFormat="1" ht="15.75" x14ac:dyDescent="0.25">
      <c r="A762" s="60" t="s">
        <v>456</v>
      </c>
      <c r="B762" s="61" t="s">
        <v>514</v>
      </c>
      <c r="C762" s="61" t="s">
        <v>71</v>
      </c>
      <c r="D762" s="61" t="s">
        <v>59</v>
      </c>
      <c r="E762" s="61" t="s">
        <v>790</v>
      </c>
      <c r="F762" s="61"/>
      <c r="G762" s="61" t="s">
        <v>457</v>
      </c>
      <c r="H762" s="62">
        <f t="shared" si="301"/>
        <v>166</v>
      </c>
      <c r="I762" s="62"/>
      <c r="J762" s="62">
        <v>166</v>
      </c>
      <c r="K762" s="62">
        <f t="shared" si="302"/>
        <v>0</v>
      </c>
      <c r="L762" s="62"/>
      <c r="M762" s="62">
        <v>0</v>
      </c>
      <c r="N762" s="62">
        <f t="shared" si="288"/>
        <v>0</v>
      </c>
      <c r="O762" s="62"/>
      <c r="P762" s="62">
        <f t="shared" si="290"/>
        <v>0</v>
      </c>
    </row>
    <row r="763" spans="1:16" s="59" customFormat="1" ht="15.75" x14ac:dyDescent="0.25">
      <c r="A763" s="57" t="s">
        <v>810</v>
      </c>
      <c r="B763" s="56" t="s">
        <v>514</v>
      </c>
      <c r="C763" s="56" t="s">
        <v>71</v>
      </c>
      <c r="D763" s="56" t="s">
        <v>59</v>
      </c>
      <c r="E763" s="56" t="s">
        <v>655</v>
      </c>
      <c r="F763" s="56"/>
      <c r="G763" s="56"/>
      <c r="H763" s="28">
        <f t="shared" ref="H763:H770" si="303">SUM(I763:J763)</f>
        <v>5349</v>
      </c>
      <c r="I763" s="28"/>
      <c r="J763" s="28">
        <f>J764+J769</f>
        <v>5349</v>
      </c>
      <c r="K763" s="28">
        <f t="shared" si="302"/>
        <v>5349</v>
      </c>
      <c r="L763" s="28"/>
      <c r="M763" s="28">
        <f>M764+M769</f>
        <v>5349</v>
      </c>
      <c r="N763" s="28">
        <f t="shared" si="288"/>
        <v>100</v>
      </c>
      <c r="O763" s="28"/>
      <c r="P763" s="28">
        <f t="shared" si="290"/>
        <v>100</v>
      </c>
    </row>
    <row r="764" spans="1:16" s="59" customFormat="1" ht="15.75" x14ac:dyDescent="0.25">
      <c r="A764" s="57" t="s">
        <v>809</v>
      </c>
      <c r="B764" s="56" t="s">
        <v>514</v>
      </c>
      <c r="C764" s="56" t="s">
        <v>71</v>
      </c>
      <c r="D764" s="56" t="s">
        <v>59</v>
      </c>
      <c r="E764" s="56" t="s">
        <v>656</v>
      </c>
      <c r="F764" s="56"/>
      <c r="G764" s="56"/>
      <c r="H764" s="28">
        <f t="shared" si="303"/>
        <v>3249</v>
      </c>
      <c r="I764" s="28"/>
      <c r="J764" s="28">
        <f>J765+J767</f>
        <v>3249</v>
      </c>
      <c r="K764" s="28">
        <f t="shared" si="302"/>
        <v>3249</v>
      </c>
      <c r="L764" s="28"/>
      <c r="M764" s="28">
        <f>M765+M767</f>
        <v>3249</v>
      </c>
      <c r="N764" s="28">
        <f t="shared" si="288"/>
        <v>100</v>
      </c>
      <c r="O764" s="28"/>
      <c r="P764" s="28">
        <f t="shared" si="290"/>
        <v>100</v>
      </c>
    </row>
    <row r="765" spans="1:16" s="21" customFormat="1" ht="15.75" x14ac:dyDescent="0.25">
      <c r="A765" s="60" t="s">
        <v>403</v>
      </c>
      <c r="B765" s="61" t="s">
        <v>514</v>
      </c>
      <c r="C765" s="61" t="s">
        <v>71</v>
      </c>
      <c r="D765" s="61" t="s">
        <v>59</v>
      </c>
      <c r="E765" s="61" t="s">
        <v>656</v>
      </c>
      <c r="F765" s="61"/>
      <c r="G765" s="61" t="s">
        <v>419</v>
      </c>
      <c r="H765" s="62">
        <f t="shared" ref="H765:H769" si="304">SUM(I765:J765)</f>
        <v>2861</v>
      </c>
      <c r="I765" s="62"/>
      <c r="J765" s="62">
        <f>J766</f>
        <v>2861</v>
      </c>
      <c r="K765" s="62">
        <f t="shared" si="302"/>
        <v>2861</v>
      </c>
      <c r="L765" s="62"/>
      <c r="M765" s="62">
        <f>M766</f>
        <v>2861</v>
      </c>
      <c r="N765" s="62">
        <f t="shared" si="288"/>
        <v>100</v>
      </c>
      <c r="O765" s="62"/>
      <c r="P765" s="62">
        <f t="shared" si="290"/>
        <v>100</v>
      </c>
    </row>
    <row r="766" spans="1:16" s="21" customFormat="1" ht="15.75" x14ac:dyDescent="0.25">
      <c r="A766" s="60" t="s">
        <v>405</v>
      </c>
      <c r="B766" s="61" t="s">
        <v>514</v>
      </c>
      <c r="C766" s="61" t="s">
        <v>71</v>
      </c>
      <c r="D766" s="61" t="s">
        <v>59</v>
      </c>
      <c r="E766" s="61" t="s">
        <v>656</v>
      </c>
      <c r="F766" s="61"/>
      <c r="G766" s="61" t="s">
        <v>406</v>
      </c>
      <c r="H766" s="62">
        <f t="shared" si="304"/>
        <v>2861</v>
      </c>
      <c r="I766" s="62"/>
      <c r="J766" s="62">
        <v>2861</v>
      </c>
      <c r="K766" s="62">
        <f t="shared" si="302"/>
        <v>2861</v>
      </c>
      <c r="L766" s="62"/>
      <c r="M766" s="62">
        <v>2861</v>
      </c>
      <c r="N766" s="62">
        <f t="shared" si="288"/>
        <v>100</v>
      </c>
      <c r="O766" s="62"/>
      <c r="P766" s="62">
        <f t="shared" si="290"/>
        <v>100</v>
      </c>
    </row>
    <row r="767" spans="1:16" s="21" customFormat="1" ht="15.75" x14ac:dyDescent="0.25">
      <c r="A767" s="60" t="s">
        <v>797</v>
      </c>
      <c r="B767" s="61" t="s">
        <v>514</v>
      </c>
      <c r="C767" s="61" t="s">
        <v>71</v>
      </c>
      <c r="D767" s="61" t="s">
        <v>59</v>
      </c>
      <c r="E767" s="61" t="s">
        <v>656</v>
      </c>
      <c r="F767" s="61"/>
      <c r="G767" s="61" t="s">
        <v>453</v>
      </c>
      <c r="H767" s="62">
        <f t="shared" si="304"/>
        <v>388</v>
      </c>
      <c r="I767" s="62"/>
      <c r="J767" s="62">
        <f>J768</f>
        <v>388</v>
      </c>
      <c r="K767" s="62">
        <f t="shared" si="302"/>
        <v>388</v>
      </c>
      <c r="L767" s="62"/>
      <c r="M767" s="62">
        <f>M768</f>
        <v>388</v>
      </c>
      <c r="N767" s="62">
        <f t="shared" si="288"/>
        <v>100</v>
      </c>
      <c r="O767" s="62"/>
      <c r="P767" s="62">
        <f t="shared" si="290"/>
        <v>100</v>
      </c>
    </row>
    <row r="768" spans="1:16" s="21" customFormat="1" ht="15.75" x14ac:dyDescent="0.25">
      <c r="A768" s="60" t="s">
        <v>456</v>
      </c>
      <c r="B768" s="61" t="s">
        <v>514</v>
      </c>
      <c r="C768" s="61" t="s">
        <v>71</v>
      </c>
      <c r="D768" s="61" t="s">
        <v>59</v>
      </c>
      <c r="E768" s="61" t="s">
        <v>656</v>
      </c>
      <c r="F768" s="61"/>
      <c r="G768" s="61" t="s">
        <v>457</v>
      </c>
      <c r="H768" s="62">
        <f t="shared" si="304"/>
        <v>388</v>
      </c>
      <c r="I768" s="62"/>
      <c r="J768" s="62">
        <v>388</v>
      </c>
      <c r="K768" s="62">
        <f t="shared" si="302"/>
        <v>388</v>
      </c>
      <c r="L768" s="62"/>
      <c r="M768" s="62">
        <v>388</v>
      </c>
      <c r="N768" s="62">
        <f t="shared" si="288"/>
        <v>100</v>
      </c>
      <c r="O768" s="62"/>
      <c r="P768" s="62">
        <f t="shared" si="290"/>
        <v>100</v>
      </c>
    </row>
    <row r="769" spans="1:16" s="59" customFormat="1" ht="31.5" x14ac:dyDescent="0.25">
      <c r="A769" s="57" t="s">
        <v>811</v>
      </c>
      <c r="B769" s="56" t="s">
        <v>514</v>
      </c>
      <c r="C769" s="56" t="s">
        <v>71</v>
      </c>
      <c r="D769" s="56" t="s">
        <v>59</v>
      </c>
      <c r="E769" s="56" t="s">
        <v>540</v>
      </c>
      <c r="F769" s="56"/>
      <c r="G769" s="56"/>
      <c r="H769" s="28">
        <f t="shared" si="304"/>
        <v>2100</v>
      </c>
      <c r="I769" s="28"/>
      <c r="J769" s="28">
        <f>J770+J772</f>
        <v>2100</v>
      </c>
      <c r="K769" s="28">
        <f t="shared" si="302"/>
        <v>2100</v>
      </c>
      <c r="L769" s="28"/>
      <c r="M769" s="28">
        <f>M770+M772</f>
        <v>2100</v>
      </c>
      <c r="N769" s="28">
        <f t="shared" si="288"/>
        <v>100</v>
      </c>
      <c r="O769" s="28"/>
      <c r="P769" s="28">
        <f t="shared" si="290"/>
        <v>100</v>
      </c>
    </row>
    <row r="770" spans="1:16" s="21" customFormat="1" ht="15.75" x14ac:dyDescent="0.25">
      <c r="A770" s="60" t="s">
        <v>403</v>
      </c>
      <c r="B770" s="61" t="s">
        <v>514</v>
      </c>
      <c r="C770" s="61" t="s">
        <v>71</v>
      </c>
      <c r="D770" s="61" t="s">
        <v>59</v>
      </c>
      <c r="E770" s="61" t="s">
        <v>540</v>
      </c>
      <c r="F770" s="61"/>
      <c r="G770" s="61" t="s">
        <v>419</v>
      </c>
      <c r="H770" s="62">
        <f t="shared" si="303"/>
        <v>1700</v>
      </c>
      <c r="I770" s="62"/>
      <c r="J770" s="62">
        <f>J771</f>
        <v>1700</v>
      </c>
      <c r="K770" s="62">
        <f t="shared" si="302"/>
        <v>1700</v>
      </c>
      <c r="L770" s="62"/>
      <c r="M770" s="62">
        <f>M771</f>
        <v>1700</v>
      </c>
      <c r="N770" s="62">
        <f t="shared" si="288"/>
        <v>100</v>
      </c>
      <c r="O770" s="62"/>
      <c r="P770" s="62">
        <f t="shared" si="290"/>
        <v>100</v>
      </c>
    </row>
    <row r="771" spans="1:16" s="21" customFormat="1" ht="15.75" x14ac:dyDescent="0.25">
      <c r="A771" s="60" t="s">
        <v>405</v>
      </c>
      <c r="B771" s="61" t="s">
        <v>514</v>
      </c>
      <c r="C771" s="61" t="s">
        <v>71</v>
      </c>
      <c r="D771" s="61" t="s">
        <v>59</v>
      </c>
      <c r="E771" s="61" t="s">
        <v>540</v>
      </c>
      <c r="F771" s="61"/>
      <c r="G771" s="61" t="s">
        <v>406</v>
      </c>
      <c r="H771" s="62">
        <f>SUM(I771:J771)</f>
        <v>1700</v>
      </c>
      <c r="I771" s="62"/>
      <c r="J771" s="62">
        <v>1700</v>
      </c>
      <c r="K771" s="62">
        <f>SUM(L771:M771)</f>
        <v>1700</v>
      </c>
      <c r="L771" s="62"/>
      <c r="M771" s="62">
        <v>1700</v>
      </c>
      <c r="N771" s="62">
        <f t="shared" si="288"/>
        <v>100</v>
      </c>
      <c r="O771" s="62"/>
      <c r="P771" s="62">
        <f t="shared" si="290"/>
        <v>100</v>
      </c>
    </row>
    <row r="772" spans="1:16" s="21" customFormat="1" ht="15.75" x14ac:dyDescent="0.25">
      <c r="A772" s="60" t="s">
        <v>797</v>
      </c>
      <c r="B772" s="61" t="s">
        <v>514</v>
      </c>
      <c r="C772" s="61" t="s">
        <v>71</v>
      </c>
      <c r="D772" s="61" t="s">
        <v>59</v>
      </c>
      <c r="E772" s="61" t="s">
        <v>540</v>
      </c>
      <c r="F772" s="61"/>
      <c r="G772" s="61" t="s">
        <v>453</v>
      </c>
      <c r="H772" s="62">
        <f t="shared" ref="H772:H773" si="305">SUM(I772:J772)</f>
        <v>400</v>
      </c>
      <c r="I772" s="62"/>
      <c r="J772" s="62">
        <f>J773</f>
        <v>400</v>
      </c>
      <c r="K772" s="62">
        <f t="shared" ref="K772:K773" si="306">SUM(L772:M772)</f>
        <v>400</v>
      </c>
      <c r="L772" s="62"/>
      <c r="M772" s="62">
        <f>M773</f>
        <v>400</v>
      </c>
      <c r="N772" s="62">
        <f t="shared" si="288"/>
        <v>100</v>
      </c>
      <c r="O772" s="62"/>
      <c r="P772" s="62">
        <f t="shared" si="290"/>
        <v>100</v>
      </c>
    </row>
    <row r="773" spans="1:16" s="21" customFormat="1" ht="15.75" x14ac:dyDescent="0.25">
      <c r="A773" s="60" t="s">
        <v>456</v>
      </c>
      <c r="B773" s="61" t="s">
        <v>514</v>
      </c>
      <c r="C773" s="61" t="s">
        <v>71</v>
      </c>
      <c r="D773" s="61" t="s">
        <v>59</v>
      </c>
      <c r="E773" s="61" t="s">
        <v>540</v>
      </c>
      <c r="F773" s="61"/>
      <c r="G773" s="61" t="s">
        <v>457</v>
      </c>
      <c r="H773" s="62">
        <f t="shared" si="305"/>
        <v>400</v>
      </c>
      <c r="I773" s="62"/>
      <c r="J773" s="62">
        <v>400</v>
      </c>
      <c r="K773" s="62">
        <f t="shared" si="306"/>
        <v>400</v>
      </c>
      <c r="L773" s="62"/>
      <c r="M773" s="62">
        <v>400</v>
      </c>
      <c r="N773" s="62">
        <f t="shared" si="288"/>
        <v>100</v>
      </c>
      <c r="O773" s="62"/>
      <c r="P773" s="62">
        <f t="shared" si="290"/>
        <v>100</v>
      </c>
    </row>
    <row r="774" spans="1:16" s="59" customFormat="1" ht="15.75" x14ac:dyDescent="0.25">
      <c r="A774" s="57" t="s">
        <v>385</v>
      </c>
      <c r="B774" s="56" t="s">
        <v>514</v>
      </c>
      <c r="C774" s="56" t="s">
        <v>71</v>
      </c>
      <c r="D774" s="56" t="s">
        <v>59</v>
      </c>
      <c r="E774" s="56" t="s">
        <v>386</v>
      </c>
      <c r="F774" s="56"/>
      <c r="G774" s="56"/>
      <c r="H774" s="28">
        <f t="shared" si="291"/>
        <v>6405</v>
      </c>
      <c r="I774" s="28">
        <f>I775+I780+I785</f>
        <v>6405</v>
      </c>
      <c r="J774" s="28"/>
      <c r="K774" s="28">
        <f t="shared" ref="K774" si="307">SUM(L774:M774)</f>
        <v>6330</v>
      </c>
      <c r="L774" s="28">
        <f>L775+L780+L785</f>
        <v>6330</v>
      </c>
      <c r="M774" s="28"/>
      <c r="N774" s="28">
        <f t="shared" si="288"/>
        <v>98.829039812646371</v>
      </c>
      <c r="O774" s="28">
        <f t="shared" si="289"/>
        <v>98.829039812646371</v>
      </c>
      <c r="P774" s="28"/>
    </row>
    <row r="775" spans="1:16" s="21" customFormat="1" ht="31.5" x14ac:dyDescent="0.25">
      <c r="A775" s="60" t="s">
        <v>807</v>
      </c>
      <c r="B775" s="61" t="s">
        <v>514</v>
      </c>
      <c r="C775" s="61" t="s">
        <v>71</v>
      </c>
      <c r="D775" s="61" t="s">
        <v>59</v>
      </c>
      <c r="E775" s="61" t="s">
        <v>806</v>
      </c>
      <c r="F775" s="61"/>
      <c r="G775" s="61"/>
      <c r="H775" s="62">
        <f>H776+H778</f>
        <v>3480</v>
      </c>
      <c r="I775" s="62">
        <f>I776+I778</f>
        <v>3480</v>
      </c>
      <c r="J775" s="62"/>
      <c r="K775" s="62">
        <f>K776+K778</f>
        <v>3480</v>
      </c>
      <c r="L775" s="62">
        <f>L776+L778</f>
        <v>3480</v>
      </c>
      <c r="M775" s="62"/>
      <c r="N775" s="62">
        <f t="shared" si="288"/>
        <v>100</v>
      </c>
      <c r="O775" s="62">
        <f t="shared" si="289"/>
        <v>100</v>
      </c>
      <c r="P775" s="62"/>
    </row>
    <row r="776" spans="1:16" s="21" customFormat="1" ht="15.75" x14ac:dyDescent="0.25">
      <c r="A776" s="60" t="s">
        <v>403</v>
      </c>
      <c r="B776" s="61" t="s">
        <v>514</v>
      </c>
      <c r="C776" s="61" t="s">
        <v>71</v>
      </c>
      <c r="D776" s="61" t="s">
        <v>59</v>
      </c>
      <c r="E776" s="61" t="s">
        <v>806</v>
      </c>
      <c r="F776" s="61"/>
      <c r="G776" s="61" t="s">
        <v>419</v>
      </c>
      <c r="H776" s="62">
        <f t="shared" ref="H776:H779" si="308">SUM(I776:J776)</f>
        <v>2910.7</v>
      </c>
      <c r="I776" s="62">
        <f>I777</f>
        <v>2910.7</v>
      </c>
      <c r="J776" s="62"/>
      <c r="K776" s="62">
        <f t="shared" ref="K776:K779" si="309">SUM(L776:M776)</f>
        <v>2910.7</v>
      </c>
      <c r="L776" s="62">
        <f>L777</f>
        <v>2910.7</v>
      </c>
      <c r="M776" s="62"/>
      <c r="N776" s="62">
        <f t="shared" si="288"/>
        <v>100</v>
      </c>
      <c r="O776" s="62">
        <f t="shared" si="289"/>
        <v>100</v>
      </c>
      <c r="P776" s="62"/>
    </row>
    <row r="777" spans="1:16" s="21" customFormat="1" ht="15.75" x14ac:dyDescent="0.25">
      <c r="A777" s="60" t="s">
        <v>405</v>
      </c>
      <c r="B777" s="61" t="s">
        <v>514</v>
      </c>
      <c r="C777" s="61" t="s">
        <v>71</v>
      </c>
      <c r="D777" s="61" t="s">
        <v>59</v>
      </c>
      <c r="E777" s="61" t="s">
        <v>806</v>
      </c>
      <c r="F777" s="61"/>
      <c r="G777" s="61" t="s">
        <v>406</v>
      </c>
      <c r="H777" s="62">
        <f t="shared" si="308"/>
        <v>2910.7</v>
      </c>
      <c r="I777" s="62">
        <v>2910.7</v>
      </c>
      <c r="J777" s="62"/>
      <c r="K777" s="62">
        <f t="shared" si="309"/>
        <v>2910.7</v>
      </c>
      <c r="L777" s="62">
        <v>2910.7</v>
      </c>
      <c r="M777" s="62"/>
      <c r="N777" s="62">
        <f t="shared" si="288"/>
        <v>100</v>
      </c>
      <c r="O777" s="62">
        <f t="shared" si="289"/>
        <v>100</v>
      </c>
      <c r="P777" s="62"/>
    </row>
    <row r="778" spans="1:16" s="21" customFormat="1" ht="15.75" x14ac:dyDescent="0.25">
      <c r="A778" s="60" t="s">
        <v>797</v>
      </c>
      <c r="B778" s="61" t="s">
        <v>514</v>
      </c>
      <c r="C778" s="61" t="s">
        <v>71</v>
      </c>
      <c r="D778" s="61" t="s">
        <v>59</v>
      </c>
      <c r="E778" s="61" t="s">
        <v>806</v>
      </c>
      <c r="F778" s="61"/>
      <c r="G778" s="61" t="s">
        <v>453</v>
      </c>
      <c r="H778" s="62">
        <f t="shared" si="308"/>
        <v>569.29999999999995</v>
      </c>
      <c r="I778" s="62">
        <f>I779</f>
        <v>569.29999999999995</v>
      </c>
      <c r="J778" s="62"/>
      <c r="K778" s="62">
        <f t="shared" si="309"/>
        <v>569.29999999999995</v>
      </c>
      <c r="L778" s="62">
        <f>L779</f>
        <v>569.29999999999995</v>
      </c>
      <c r="M778" s="62"/>
      <c r="N778" s="62">
        <f t="shared" si="288"/>
        <v>100</v>
      </c>
      <c r="O778" s="62">
        <f t="shared" si="289"/>
        <v>100</v>
      </c>
      <c r="P778" s="62"/>
    </row>
    <row r="779" spans="1:16" s="21" customFormat="1" ht="15.75" x14ac:dyDescent="0.25">
      <c r="A779" s="60" t="s">
        <v>456</v>
      </c>
      <c r="B779" s="61" t="s">
        <v>514</v>
      </c>
      <c r="C779" s="61" t="s">
        <v>71</v>
      </c>
      <c r="D779" s="61" t="s">
        <v>59</v>
      </c>
      <c r="E779" s="61" t="s">
        <v>806</v>
      </c>
      <c r="F779" s="61"/>
      <c r="G779" s="61" t="s">
        <v>457</v>
      </c>
      <c r="H779" s="62">
        <f t="shared" si="308"/>
        <v>569.29999999999995</v>
      </c>
      <c r="I779" s="62">
        <v>569.29999999999995</v>
      </c>
      <c r="J779" s="62"/>
      <c r="K779" s="62">
        <f t="shared" si="309"/>
        <v>569.29999999999995</v>
      </c>
      <c r="L779" s="62">
        <v>569.29999999999995</v>
      </c>
      <c r="M779" s="62"/>
      <c r="N779" s="62">
        <f t="shared" ref="N779:N842" si="310">K779*100/H779</f>
        <v>100</v>
      </c>
      <c r="O779" s="62">
        <f t="shared" ref="O779:O842" si="311">L779*100/I779</f>
        <v>100</v>
      </c>
      <c r="P779" s="62"/>
    </row>
    <row r="780" spans="1:16" s="59" customFormat="1" ht="47.25" x14ac:dyDescent="0.25">
      <c r="A780" s="57" t="s">
        <v>808</v>
      </c>
      <c r="B780" s="56" t="s">
        <v>514</v>
      </c>
      <c r="C780" s="56" t="s">
        <v>71</v>
      </c>
      <c r="D780" s="56" t="s">
        <v>59</v>
      </c>
      <c r="E780" s="56" t="s">
        <v>652</v>
      </c>
      <c r="F780" s="56"/>
      <c r="G780" s="56"/>
      <c r="H780" s="28">
        <f>H781+H783</f>
        <v>2100</v>
      </c>
      <c r="I780" s="28">
        <f>I781+I783</f>
        <v>2100</v>
      </c>
      <c r="J780" s="28"/>
      <c r="K780" s="28">
        <f>K781+K783</f>
        <v>2100</v>
      </c>
      <c r="L780" s="28">
        <f>L781+L783</f>
        <v>2100</v>
      </c>
      <c r="M780" s="28"/>
      <c r="N780" s="28">
        <f t="shared" si="310"/>
        <v>100</v>
      </c>
      <c r="O780" s="28">
        <f t="shared" si="311"/>
        <v>100</v>
      </c>
      <c r="P780" s="28"/>
    </row>
    <row r="781" spans="1:16" s="21" customFormat="1" ht="15.75" x14ac:dyDescent="0.25">
      <c r="A781" s="60" t="s">
        <v>403</v>
      </c>
      <c r="B781" s="61" t="s">
        <v>514</v>
      </c>
      <c r="C781" s="61" t="s">
        <v>71</v>
      </c>
      <c r="D781" s="61" t="s">
        <v>59</v>
      </c>
      <c r="E781" s="61" t="s">
        <v>652</v>
      </c>
      <c r="F781" s="61"/>
      <c r="G781" s="61" t="s">
        <v>419</v>
      </c>
      <c r="H781" s="62">
        <f t="shared" si="291"/>
        <v>1700</v>
      </c>
      <c r="I781" s="62">
        <f>I782</f>
        <v>1700</v>
      </c>
      <c r="J781" s="62"/>
      <c r="K781" s="62">
        <f t="shared" ref="K781:K789" si="312">SUM(L781:M781)</f>
        <v>1700</v>
      </c>
      <c r="L781" s="62">
        <f>L782</f>
        <v>1700</v>
      </c>
      <c r="M781" s="62"/>
      <c r="N781" s="62">
        <f t="shared" si="310"/>
        <v>100</v>
      </c>
      <c r="O781" s="62">
        <f t="shared" si="311"/>
        <v>100</v>
      </c>
      <c r="P781" s="62"/>
    </row>
    <row r="782" spans="1:16" s="21" customFormat="1" ht="15.75" x14ac:dyDescent="0.25">
      <c r="A782" s="60" t="s">
        <v>405</v>
      </c>
      <c r="B782" s="61" t="s">
        <v>514</v>
      </c>
      <c r="C782" s="61" t="s">
        <v>71</v>
      </c>
      <c r="D782" s="61" t="s">
        <v>59</v>
      </c>
      <c r="E782" s="61" t="s">
        <v>652</v>
      </c>
      <c r="F782" s="61"/>
      <c r="G782" s="61" t="s">
        <v>406</v>
      </c>
      <c r="H782" s="62">
        <f t="shared" si="291"/>
        <v>1700</v>
      </c>
      <c r="I782" s="62">
        <v>1700</v>
      </c>
      <c r="J782" s="62"/>
      <c r="K782" s="62">
        <f t="shared" si="312"/>
        <v>1700</v>
      </c>
      <c r="L782" s="62">
        <v>1700</v>
      </c>
      <c r="M782" s="62"/>
      <c r="N782" s="62">
        <f t="shared" si="310"/>
        <v>100</v>
      </c>
      <c r="O782" s="62">
        <f t="shared" si="311"/>
        <v>100</v>
      </c>
      <c r="P782" s="62"/>
    </row>
    <row r="783" spans="1:16" s="21" customFormat="1" ht="15.75" x14ac:dyDescent="0.25">
      <c r="A783" s="60" t="s">
        <v>797</v>
      </c>
      <c r="B783" s="61" t="s">
        <v>514</v>
      </c>
      <c r="C783" s="61" t="s">
        <v>71</v>
      </c>
      <c r="D783" s="61" t="s">
        <v>59</v>
      </c>
      <c r="E783" s="61" t="s">
        <v>652</v>
      </c>
      <c r="F783" s="61"/>
      <c r="G783" s="61" t="s">
        <v>453</v>
      </c>
      <c r="H783" s="62">
        <f t="shared" si="291"/>
        <v>400</v>
      </c>
      <c r="I783" s="62">
        <f>I784</f>
        <v>400</v>
      </c>
      <c r="J783" s="62"/>
      <c r="K783" s="62">
        <f t="shared" si="312"/>
        <v>400</v>
      </c>
      <c r="L783" s="62">
        <f>L784</f>
        <v>400</v>
      </c>
      <c r="M783" s="62"/>
      <c r="N783" s="62">
        <f t="shared" si="310"/>
        <v>100</v>
      </c>
      <c r="O783" s="62">
        <f t="shared" si="311"/>
        <v>100</v>
      </c>
      <c r="P783" s="62"/>
    </row>
    <row r="784" spans="1:16" s="21" customFormat="1" ht="15.75" x14ac:dyDescent="0.25">
      <c r="A784" s="60" t="s">
        <v>456</v>
      </c>
      <c r="B784" s="61" t="s">
        <v>514</v>
      </c>
      <c r="C784" s="61" t="s">
        <v>71</v>
      </c>
      <c r="D784" s="61" t="s">
        <v>59</v>
      </c>
      <c r="E784" s="61" t="s">
        <v>652</v>
      </c>
      <c r="F784" s="61"/>
      <c r="G784" s="61" t="s">
        <v>457</v>
      </c>
      <c r="H784" s="62">
        <f t="shared" si="291"/>
        <v>400</v>
      </c>
      <c r="I784" s="62">
        <v>400</v>
      </c>
      <c r="J784" s="62"/>
      <c r="K784" s="62">
        <f t="shared" si="312"/>
        <v>400</v>
      </c>
      <c r="L784" s="62">
        <v>400</v>
      </c>
      <c r="M784" s="62"/>
      <c r="N784" s="62">
        <f t="shared" si="310"/>
        <v>100</v>
      </c>
      <c r="O784" s="62">
        <f t="shared" si="311"/>
        <v>100</v>
      </c>
      <c r="P784" s="62"/>
    </row>
    <row r="785" spans="1:16" s="59" customFormat="1" ht="15.75" x14ac:dyDescent="0.25">
      <c r="A785" s="57" t="s">
        <v>805</v>
      </c>
      <c r="B785" s="56" t="s">
        <v>514</v>
      </c>
      <c r="C785" s="56" t="s">
        <v>71</v>
      </c>
      <c r="D785" s="56" t="s">
        <v>59</v>
      </c>
      <c r="E785" s="56" t="s">
        <v>517</v>
      </c>
      <c r="F785" s="56"/>
      <c r="G785" s="56"/>
      <c r="H785" s="28">
        <f t="shared" si="291"/>
        <v>825</v>
      </c>
      <c r="I785" s="28">
        <f>I786+I788</f>
        <v>825</v>
      </c>
      <c r="J785" s="28"/>
      <c r="K785" s="28">
        <f t="shared" si="312"/>
        <v>750</v>
      </c>
      <c r="L785" s="28">
        <f>L786+L788</f>
        <v>750</v>
      </c>
      <c r="M785" s="28"/>
      <c r="N785" s="28">
        <f t="shared" si="310"/>
        <v>90.909090909090907</v>
      </c>
      <c r="O785" s="28">
        <f t="shared" si="311"/>
        <v>90.909090909090907</v>
      </c>
      <c r="P785" s="28"/>
    </row>
    <row r="786" spans="1:16" s="21" customFormat="1" ht="15.75" x14ac:dyDescent="0.25">
      <c r="A786" s="60" t="s">
        <v>403</v>
      </c>
      <c r="B786" s="61" t="s">
        <v>514</v>
      </c>
      <c r="C786" s="61" t="s">
        <v>71</v>
      </c>
      <c r="D786" s="61" t="s">
        <v>59</v>
      </c>
      <c r="E786" s="61" t="s">
        <v>517</v>
      </c>
      <c r="F786" s="61"/>
      <c r="G786" s="61" t="s">
        <v>419</v>
      </c>
      <c r="H786" s="62">
        <f t="shared" si="291"/>
        <v>600</v>
      </c>
      <c r="I786" s="62">
        <f>I787</f>
        <v>600</v>
      </c>
      <c r="J786" s="62"/>
      <c r="K786" s="62">
        <f t="shared" si="312"/>
        <v>525</v>
      </c>
      <c r="L786" s="62">
        <f>L787</f>
        <v>525</v>
      </c>
      <c r="M786" s="62"/>
      <c r="N786" s="62">
        <f t="shared" si="310"/>
        <v>87.5</v>
      </c>
      <c r="O786" s="62">
        <f t="shared" si="311"/>
        <v>87.5</v>
      </c>
      <c r="P786" s="62"/>
    </row>
    <row r="787" spans="1:16" s="21" customFormat="1" ht="15.75" x14ac:dyDescent="0.25">
      <c r="A787" s="60" t="s">
        <v>405</v>
      </c>
      <c r="B787" s="61" t="s">
        <v>514</v>
      </c>
      <c r="C787" s="61" t="s">
        <v>71</v>
      </c>
      <c r="D787" s="61" t="s">
        <v>59</v>
      </c>
      <c r="E787" s="61" t="s">
        <v>517</v>
      </c>
      <c r="F787" s="61"/>
      <c r="G787" s="61" t="s">
        <v>406</v>
      </c>
      <c r="H787" s="62">
        <f t="shared" si="291"/>
        <v>600</v>
      </c>
      <c r="I787" s="62">
        <v>600</v>
      </c>
      <c r="J787" s="62"/>
      <c r="K787" s="62">
        <f t="shared" si="312"/>
        <v>525</v>
      </c>
      <c r="L787" s="62">
        <v>525</v>
      </c>
      <c r="M787" s="62"/>
      <c r="N787" s="62">
        <f t="shared" si="310"/>
        <v>87.5</v>
      </c>
      <c r="O787" s="62">
        <f t="shared" si="311"/>
        <v>87.5</v>
      </c>
      <c r="P787" s="62"/>
    </row>
    <row r="788" spans="1:16" s="21" customFormat="1" ht="15.75" x14ac:dyDescent="0.25">
      <c r="A788" s="60" t="s">
        <v>797</v>
      </c>
      <c r="B788" s="61" t="s">
        <v>514</v>
      </c>
      <c r="C788" s="61" t="s">
        <v>71</v>
      </c>
      <c r="D788" s="61" t="s">
        <v>59</v>
      </c>
      <c r="E788" s="61" t="s">
        <v>517</v>
      </c>
      <c r="F788" s="61"/>
      <c r="G788" s="61" t="s">
        <v>453</v>
      </c>
      <c r="H788" s="62">
        <f t="shared" si="291"/>
        <v>225</v>
      </c>
      <c r="I788" s="62">
        <f>I789</f>
        <v>225</v>
      </c>
      <c r="J788" s="62"/>
      <c r="K788" s="62">
        <f t="shared" si="312"/>
        <v>225</v>
      </c>
      <c r="L788" s="62">
        <f>L789</f>
        <v>225</v>
      </c>
      <c r="M788" s="62"/>
      <c r="N788" s="62">
        <f t="shared" si="310"/>
        <v>100</v>
      </c>
      <c r="O788" s="62">
        <f t="shared" si="311"/>
        <v>100</v>
      </c>
      <c r="P788" s="62"/>
    </row>
    <row r="789" spans="1:16" s="21" customFormat="1" ht="15.75" x14ac:dyDescent="0.25">
      <c r="A789" s="60" t="s">
        <v>456</v>
      </c>
      <c r="B789" s="61" t="s">
        <v>514</v>
      </c>
      <c r="C789" s="61" t="s">
        <v>71</v>
      </c>
      <c r="D789" s="61" t="s">
        <v>59</v>
      </c>
      <c r="E789" s="61" t="s">
        <v>517</v>
      </c>
      <c r="F789" s="61"/>
      <c r="G789" s="61" t="s">
        <v>457</v>
      </c>
      <c r="H789" s="62">
        <f t="shared" si="291"/>
        <v>225</v>
      </c>
      <c r="I789" s="62">
        <v>225</v>
      </c>
      <c r="J789" s="62"/>
      <c r="K789" s="62">
        <f t="shared" si="312"/>
        <v>225</v>
      </c>
      <c r="L789" s="62">
        <v>225</v>
      </c>
      <c r="M789" s="62"/>
      <c r="N789" s="62">
        <f t="shared" si="310"/>
        <v>100</v>
      </c>
      <c r="O789" s="62">
        <f t="shared" si="311"/>
        <v>100</v>
      </c>
      <c r="P789" s="62"/>
    </row>
    <row r="790" spans="1:16" s="59" customFormat="1" ht="15.75" x14ac:dyDescent="0.25">
      <c r="A790" s="57" t="s">
        <v>153</v>
      </c>
      <c r="B790" s="56" t="s">
        <v>514</v>
      </c>
      <c r="C790" s="56" t="s">
        <v>71</v>
      </c>
      <c r="D790" s="56" t="s">
        <v>71</v>
      </c>
      <c r="E790" s="56" t="s">
        <v>240</v>
      </c>
      <c r="F790" s="56"/>
      <c r="G790" s="56" t="s">
        <v>240</v>
      </c>
      <c r="H790" s="28">
        <f t="shared" ref="H790:H818" si="313">SUM(I790:J790)</f>
        <v>64948</v>
      </c>
      <c r="I790" s="28">
        <f>I791+I796+I805+I808</f>
        <v>49846.6</v>
      </c>
      <c r="J790" s="28">
        <f>J791+J796+J805+J808</f>
        <v>15101.400000000001</v>
      </c>
      <c r="K790" s="28">
        <f t="shared" ref="K790:K795" si="314">SUM(L790:M790)</f>
        <v>51016.4</v>
      </c>
      <c r="L790" s="28">
        <f>L791+L796+L805+L808</f>
        <v>36382.800000000003</v>
      </c>
      <c r="M790" s="28">
        <f>M791+M796+M805+M808</f>
        <v>14633.6</v>
      </c>
      <c r="N790" s="28">
        <f t="shared" si="310"/>
        <v>78.549608917903555</v>
      </c>
      <c r="O790" s="28">
        <f t="shared" si="311"/>
        <v>72.989531883819566</v>
      </c>
      <c r="P790" s="28">
        <f t="shared" ref="P790:P838" si="315">M790*100/J790</f>
        <v>96.902273961354567</v>
      </c>
    </row>
    <row r="791" spans="1:16" s="59" customFormat="1" ht="15.75" x14ac:dyDescent="0.25">
      <c r="A791" s="57" t="s">
        <v>522</v>
      </c>
      <c r="B791" s="56" t="s">
        <v>514</v>
      </c>
      <c r="C791" s="56" t="s">
        <v>71</v>
      </c>
      <c r="D791" s="56" t="s">
        <v>71</v>
      </c>
      <c r="E791" s="56">
        <v>4320200</v>
      </c>
      <c r="F791" s="56"/>
      <c r="G791" s="56" t="s">
        <v>240</v>
      </c>
      <c r="H791" s="28">
        <f t="shared" si="313"/>
        <v>13947.900000000001</v>
      </c>
      <c r="I791" s="28"/>
      <c r="J791" s="28">
        <f>J792+J794</f>
        <v>13947.900000000001</v>
      </c>
      <c r="K791" s="28">
        <f t="shared" si="314"/>
        <v>13820.1</v>
      </c>
      <c r="L791" s="28"/>
      <c r="M791" s="28">
        <f>M792+M794</f>
        <v>13820.1</v>
      </c>
      <c r="N791" s="28">
        <f t="shared" si="310"/>
        <v>99.083733035080542</v>
      </c>
      <c r="O791" s="28"/>
      <c r="P791" s="28">
        <f t="shared" si="315"/>
        <v>99.083733035080542</v>
      </c>
    </row>
    <row r="792" spans="1:16" s="21" customFormat="1" ht="15.75" x14ac:dyDescent="0.25">
      <c r="A792" s="60" t="s">
        <v>487</v>
      </c>
      <c r="B792" s="61" t="s">
        <v>514</v>
      </c>
      <c r="C792" s="61" t="s">
        <v>71</v>
      </c>
      <c r="D792" s="61" t="s">
        <v>71</v>
      </c>
      <c r="E792" s="61">
        <v>4320200</v>
      </c>
      <c r="F792" s="61"/>
      <c r="G792" s="61">
        <v>240</v>
      </c>
      <c r="H792" s="62">
        <f t="shared" si="313"/>
        <v>8080.6</v>
      </c>
      <c r="I792" s="62"/>
      <c r="J792" s="62">
        <f>SUM(J793)</f>
        <v>8080.6</v>
      </c>
      <c r="K792" s="62">
        <f t="shared" si="314"/>
        <v>7952.8</v>
      </c>
      <c r="L792" s="62"/>
      <c r="M792" s="62">
        <f>SUM(M793)</f>
        <v>7952.8</v>
      </c>
      <c r="N792" s="62">
        <f t="shared" si="310"/>
        <v>98.418434274682568</v>
      </c>
      <c r="O792" s="62"/>
      <c r="P792" s="62">
        <f t="shared" si="315"/>
        <v>98.418434274682568</v>
      </c>
    </row>
    <row r="793" spans="1:16" s="21" customFormat="1" ht="15.75" x14ac:dyDescent="0.25">
      <c r="A793" s="60" t="s">
        <v>496</v>
      </c>
      <c r="B793" s="61" t="s">
        <v>514</v>
      </c>
      <c r="C793" s="61" t="s">
        <v>71</v>
      </c>
      <c r="D793" s="61" t="s">
        <v>71</v>
      </c>
      <c r="E793" s="61">
        <v>4320200</v>
      </c>
      <c r="F793" s="61"/>
      <c r="G793" s="61">
        <v>244</v>
      </c>
      <c r="H793" s="62">
        <f t="shared" si="313"/>
        <v>8080.6</v>
      </c>
      <c r="I793" s="62"/>
      <c r="J793" s="62">
        <v>8080.6</v>
      </c>
      <c r="K793" s="62">
        <f t="shared" si="314"/>
        <v>7952.8</v>
      </c>
      <c r="L793" s="62"/>
      <c r="M793" s="62">
        <v>7952.8</v>
      </c>
      <c r="N793" s="62">
        <f t="shared" si="310"/>
        <v>98.418434274682568</v>
      </c>
      <c r="O793" s="62"/>
      <c r="P793" s="62">
        <f t="shared" si="315"/>
        <v>98.418434274682568</v>
      </c>
    </row>
    <row r="794" spans="1:16" s="21" customFormat="1" ht="15.75" x14ac:dyDescent="0.25">
      <c r="A794" s="60" t="s">
        <v>797</v>
      </c>
      <c r="B794" s="61" t="s">
        <v>514</v>
      </c>
      <c r="C794" s="61" t="s">
        <v>71</v>
      </c>
      <c r="D794" s="61" t="s">
        <v>71</v>
      </c>
      <c r="E794" s="61">
        <v>4320200</v>
      </c>
      <c r="F794" s="61"/>
      <c r="G794" s="61" t="s">
        <v>453</v>
      </c>
      <c r="H794" s="62">
        <f t="shared" si="313"/>
        <v>5867.3</v>
      </c>
      <c r="I794" s="62"/>
      <c r="J794" s="62">
        <f>J795</f>
        <v>5867.3</v>
      </c>
      <c r="K794" s="62">
        <f t="shared" si="314"/>
        <v>5867.3</v>
      </c>
      <c r="L794" s="62"/>
      <c r="M794" s="62">
        <f>M795</f>
        <v>5867.3</v>
      </c>
      <c r="N794" s="62">
        <f t="shared" si="310"/>
        <v>100</v>
      </c>
      <c r="O794" s="62"/>
      <c r="P794" s="62">
        <f t="shared" si="315"/>
        <v>100</v>
      </c>
    </row>
    <row r="795" spans="1:16" s="21" customFormat="1" ht="15.75" x14ac:dyDescent="0.25">
      <c r="A795" s="60" t="s">
        <v>456</v>
      </c>
      <c r="B795" s="61" t="s">
        <v>514</v>
      </c>
      <c r="C795" s="61" t="s">
        <v>71</v>
      </c>
      <c r="D795" s="61" t="s">
        <v>71</v>
      </c>
      <c r="E795" s="61">
        <v>4320200</v>
      </c>
      <c r="F795" s="61"/>
      <c r="G795" s="61" t="s">
        <v>457</v>
      </c>
      <c r="H795" s="62">
        <f t="shared" si="313"/>
        <v>5867.3</v>
      </c>
      <c r="I795" s="62"/>
      <c r="J795" s="62">
        <v>5867.3</v>
      </c>
      <c r="K795" s="62">
        <f t="shared" si="314"/>
        <v>5867.3</v>
      </c>
      <c r="L795" s="62"/>
      <c r="M795" s="62">
        <v>5867.3</v>
      </c>
      <c r="N795" s="62">
        <f t="shared" si="310"/>
        <v>100</v>
      </c>
      <c r="O795" s="62"/>
      <c r="P795" s="62">
        <f t="shared" si="315"/>
        <v>100</v>
      </c>
    </row>
    <row r="796" spans="1:16" s="59" customFormat="1" ht="15.75" x14ac:dyDescent="0.25">
      <c r="A796" s="57" t="s">
        <v>637</v>
      </c>
      <c r="B796" s="56" t="s">
        <v>514</v>
      </c>
      <c r="C796" s="56" t="s">
        <v>71</v>
      </c>
      <c r="D796" s="56" t="s">
        <v>71</v>
      </c>
      <c r="E796" s="56" t="s">
        <v>636</v>
      </c>
      <c r="F796" s="56"/>
      <c r="G796" s="56"/>
      <c r="H796" s="28">
        <f>I796+J796</f>
        <v>41512.1</v>
      </c>
      <c r="I796" s="28">
        <f>I797+I800+I803</f>
        <v>40502.1</v>
      </c>
      <c r="J796" s="28">
        <f>J797+J800+J803</f>
        <v>1010</v>
      </c>
      <c r="K796" s="28">
        <f>L796+M796</f>
        <v>28550.400000000001</v>
      </c>
      <c r="L796" s="28">
        <f>L797+L800+L803</f>
        <v>27880.400000000001</v>
      </c>
      <c r="M796" s="28">
        <f>M797+M800+M803</f>
        <v>670</v>
      </c>
      <c r="N796" s="28">
        <f t="shared" si="310"/>
        <v>68.776091790104573</v>
      </c>
      <c r="O796" s="28">
        <f t="shared" si="311"/>
        <v>68.836924505149113</v>
      </c>
      <c r="P796" s="28">
        <f t="shared" si="315"/>
        <v>66.336633663366342</v>
      </c>
    </row>
    <row r="797" spans="1:16" s="21" customFormat="1" ht="15.75" x14ac:dyDescent="0.25">
      <c r="A797" s="60" t="s">
        <v>403</v>
      </c>
      <c r="B797" s="61" t="s">
        <v>514</v>
      </c>
      <c r="C797" s="61" t="s">
        <v>71</v>
      </c>
      <c r="D797" s="61" t="s">
        <v>71</v>
      </c>
      <c r="E797" s="61" t="s">
        <v>636</v>
      </c>
      <c r="F797" s="61"/>
      <c r="G797" s="61" t="s">
        <v>419</v>
      </c>
      <c r="H797" s="62">
        <f>SUM(I797:J797)</f>
        <v>15707.6</v>
      </c>
      <c r="I797" s="62">
        <f>I798+I799</f>
        <v>15407.6</v>
      </c>
      <c r="J797" s="62">
        <f>J798+J799</f>
        <v>300</v>
      </c>
      <c r="K797" s="62">
        <f>SUM(L797:M797)</f>
        <v>10940.8</v>
      </c>
      <c r="L797" s="62">
        <f>L798+L799</f>
        <v>10640.8</v>
      </c>
      <c r="M797" s="62">
        <f>M798+M799</f>
        <v>300</v>
      </c>
      <c r="N797" s="62">
        <f t="shared" si="310"/>
        <v>69.652906873106005</v>
      </c>
      <c r="O797" s="62">
        <f t="shared" si="311"/>
        <v>69.062021340117866</v>
      </c>
      <c r="P797" s="62">
        <f t="shared" si="315"/>
        <v>100</v>
      </c>
    </row>
    <row r="798" spans="1:16" s="21" customFormat="1" ht="31.5" x14ac:dyDescent="0.25">
      <c r="A798" s="60" t="s">
        <v>404</v>
      </c>
      <c r="B798" s="61" t="s">
        <v>514</v>
      </c>
      <c r="C798" s="61" t="s">
        <v>71</v>
      </c>
      <c r="D798" s="61" t="s">
        <v>71</v>
      </c>
      <c r="E798" s="61" t="s">
        <v>636</v>
      </c>
      <c r="F798" s="61"/>
      <c r="G798" s="61" t="s">
        <v>421</v>
      </c>
      <c r="H798" s="62">
        <f>SUM(I798:J798)</f>
        <v>14942.1</v>
      </c>
      <c r="I798" s="62">
        <v>14942.1</v>
      </c>
      <c r="J798" s="62"/>
      <c r="K798" s="62">
        <f>SUM(L798:M798)</f>
        <v>10323.4</v>
      </c>
      <c r="L798" s="62">
        <v>10323.4</v>
      </c>
      <c r="M798" s="62"/>
      <c r="N798" s="62">
        <f t="shared" si="310"/>
        <v>69.08935156370255</v>
      </c>
      <c r="O798" s="62">
        <f t="shared" si="311"/>
        <v>69.08935156370255</v>
      </c>
      <c r="P798" s="62"/>
    </row>
    <row r="799" spans="1:16" s="21" customFormat="1" ht="15.75" x14ac:dyDescent="0.25">
      <c r="A799" s="60" t="s">
        <v>405</v>
      </c>
      <c r="B799" s="61" t="s">
        <v>514</v>
      </c>
      <c r="C799" s="61" t="s">
        <v>71</v>
      </c>
      <c r="D799" s="61" t="s">
        <v>71</v>
      </c>
      <c r="E799" s="61" t="s">
        <v>636</v>
      </c>
      <c r="F799" s="61"/>
      <c r="G799" s="61" t="s">
        <v>406</v>
      </c>
      <c r="H799" s="62">
        <f t="shared" ref="H799:H800" si="316">SUM(I799:J799)</f>
        <v>765.5</v>
      </c>
      <c r="I799" s="62">
        <v>465.5</v>
      </c>
      <c r="J799" s="62">
        <v>300</v>
      </c>
      <c r="K799" s="62">
        <f t="shared" ref="K799:K818" si="317">SUM(L799:M799)</f>
        <v>617.4</v>
      </c>
      <c r="L799" s="62">
        <v>317.39999999999998</v>
      </c>
      <c r="M799" s="62">
        <v>300</v>
      </c>
      <c r="N799" s="62">
        <f t="shared" si="310"/>
        <v>80.653167864141082</v>
      </c>
      <c r="O799" s="62">
        <f t="shared" si="311"/>
        <v>68.184747583243819</v>
      </c>
      <c r="P799" s="62">
        <f t="shared" si="315"/>
        <v>100</v>
      </c>
    </row>
    <row r="800" spans="1:16" s="21" customFormat="1" ht="15.75" x14ac:dyDescent="0.25">
      <c r="A800" s="60" t="s">
        <v>797</v>
      </c>
      <c r="B800" s="61" t="s">
        <v>514</v>
      </c>
      <c r="C800" s="61" t="s">
        <v>71</v>
      </c>
      <c r="D800" s="61" t="s">
        <v>71</v>
      </c>
      <c r="E800" s="61" t="s">
        <v>636</v>
      </c>
      <c r="F800" s="61"/>
      <c r="G800" s="61" t="s">
        <v>453</v>
      </c>
      <c r="H800" s="62">
        <f t="shared" si="316"/>
        <v>25719.399999999998</v>
      </c>
      <c r="I800" s="62">
        <f>I801+I802</f>
        <v>25009.399999999998</v>
      </c>
      <c r="J800" s="62">
        <f>J801+J802</f>
        <v>710</v>
      </c>
      <c r="K800" s="62">
        <f t="shared" si="317"/>
        <v>17553.2</v>
      </c>
      <c r="L800" s="62">
        <f>L801+L802</f>
        <v>17183.2</v>
      </c>
      <c r="M800" s="62">
        <f>M801+M802</f>
        <v>370</v>
      </c>
      <c r="N800" s="62">
        <f t="shared" si="310"/>
        <v>68.248870502422307</v>
      </c>
      <c r="O800" s="62">
        <f t="shared" si="311"/>
        <v>68.706966180716051</v>
      </c>
      <c r="P800" s="62">
        <f t="shared" si="315"/>
        <v>52.112676056338032</v>
      </c>
    </row>
    <row r="801" spans="1:16" s="21" customFormat="1" ht="31.5" x14ac:dyDescent="0.25">
      <c r="A801" s="60" t="s">
        <v>519</v>
      </c>
      <c r="B801" s="61" t="s">
        <v>514</v>
      </c>
      <c r="C801" s="61" t="s">
        <v>71</v>
      </c>
      <c r="D801" s="61" t="s">
        <v>71</v>
      </c>
      <c r="E801" s="61" t="s">
        <v>636</v>
      </c>
      <c r="F801" s="61"/>
      <c r="G801" s="61" t="s">
        <v>455</v>
      </c>
      <c r="H801" s="62">
        <f t="shared" si="313"/>
        <v>22274.1</v>
      </c>
      <c r="I801" s="62">
        <v>22274.1</v>
      </c>
      <c r="J801" s="62"/>
      <c r="K801" s="62">
        <f t="shared" si="317"/>
        <v>15473.6</v>
      </c>
      <c r="L801" s="62">
        <v>15473.6</v>
      </c>
      <c r="M801" s="62"/>
      <c r="N801" s="62">
        <f t="shared" si="310"/>
        <v>69.469024562159646</v>
      </c>
      <c r="O801" s="62">
        <f t="shared" si="311"/>
        <v>69.469024562159646</v>
      </c>
      <c r="P801" s="62"/>
    </row>
    <row r="802" spans="1:16" s="21" customFormat="1" ht="15.75" x14ac:dyDescent="0.25">
      <c r="A802" s="60" t="s">
        <v>456</v>
      </c>
      <c r="B802" s="61" t="s">
        <v>514</v>
      </c>
      <c r="C802" s="61" t="s">
        <v>71</v>
      </c>
      <c r="D802" s="61" t="s">
        <v>71</v>
      </c>
      <c r="E802" s="61" t="s">
        <v>636</v>
      </c>
      <c r="F802" s="61"/>
      <c r="G802" s="61" t="s">
        <v>457</v>
      </c>
      <c r="H802" s="62">
        <f t="shared" si="313"/>
        <v>3445.3</v>
      </c>
      <c r="I802" s="62">
        <v>2735.3</v>
      </c>
      <c r="J802" s="62">
        <v>710</v>
      </c>
      <c r="K802" s="62">
        <f t="shared" si="317"/>
        <v>2079.6</v>
      </c>
      <c r="L802" s="62">
        <v>1709.6</v>
      </c>
      <c r="M802" s="62">
        <v>370</v>
      </c>
      <c r="N802" s="62">
        <f t="shared" si="310"/>
        <v>60.360491103822596</v>
      </c>
      <c r="O802" s="62">
        <f t="shared" si="311"/>
        <v>62.501370964793622</v>
      </c>
      <c r="P802" s="62">
        <f t="shared" si="315"/>
        <v>52.112676056338032</v>
      </c>
    </row>
    <row r="803" spans="1:16" s="21" customFormat="1" ht="15.75" x14ac:dyDescent="0.25">
      <c r="A803" s="63" t="s">
        <v>353</v>
      </c>
      <c r="B803" s="61" t="s">
        <v>514</v>
      </c>
      <c r="C803" s="61" t="s">
        <v>71</v>
      </c>
      <c r="D803" s="61" t="s">
        <v>71</v>
      </c>
      <c r="E803" s="61" t="s">
        <v>636</v>
      </c>
      <c r="F803" s="61"/>
      <c r="G803" s="61" t="s">
        <v>706</v>
      </c>
      <c r="H803" s="62">
        <f t="shared" si="313"/>
        <v>85.1</v>
      </c>
      <c r="I803" s="62">
        <f>I804</f>
        <v>85.1</v>
      </c>
      <c r="J803" s="62"/>
      <c r="K803" s="62">
        <f t="shared" si="317"/>
        <v>56.4</v>
      </c>
      <c r="L803" s="62">
        <f>L804</f>
        <v>56.4</v>
      </c>
      <c r="M803" s="62"/>
      <c r="N803" s="62">
        <f t="shared" si="310"/>
        <v>66.274970622796715</v>
      </c>
      <c r="O803" s="62">
        <f t="shared" si="311"/>
        <v>66.274970622796715</v>
      </c>
      <c r="P803" s="62"/>
    </row>
    <row r="804" spans="1:16" s="21" customFormat="1" ht="15.75" x14ac:dyDescent="0.25">
      <c r="A804" s="63" t="s">
        <v>354</v>
      </c>
      <c r="B804" s="61" t="s">
        <v>514</v>
      </c>
      <c r="C804" s="61" t="s">
        <v>71</v>
      </c>
      <c r="D804" s="61" t="s">
        <v>71</v>
      </c>
      <c r="E804" s="61" t="s">
        <v>636</v>
      </c>
      <c r="F804" s="61"/>
      <c r="G804" s="61" t="s">
        <v>707</v>
      </c>
      <c r="H804" s="62">
        <f t="shared" si="313"/>
        <v>85.1</v>
      </c>
      <c r="I804" s="62">
        <v>85.1</v>
      </c>
      <c r="J804" s="62"/>
      <c r="K804" s="62">
        <f t="shared" si="317"/>
        <v>56.4</v>
      </c>
      <c r="L804" s="62">
        <v>56.4</v>
      </c>
      <c r="M804" s="62"/>
      <c r="N804" s="62">
        <f t="shared" si="310"/>
        <v>66.274970622796715</v>
      </c>
      <c r="O804" s="62">
        <f t="shared" si="311"/>
        <v>66.274970622796715</v>
      </c>
      <c r="P804" s="62"/>
    </row>
    <row r="805" spans="1:16" s="59" customFormat="1" ht="15.75" x14ac:dyDescent="0.25">
      <c r="A805" s="57" t="s">
        <v>407</v>
      </c>
      <c r="B805" s="56" t="s">
        <v>514</v>
      </c>
      <c r="C805" s="56" t="s">
        <v>71</v>
      </c>
      <c r="D805" s="56" t="s">
        <v>71</v>
      </c>
      <c r="E805" s="56" t="s">
        <v>657</v>
      </c>
      <c r="F805" s="56"/>
      <c r="G805" s="56"/>
      <c r="H805" s="28">
        <f t="shared" si="313"/>
        <v>143.5</v>
      </c>
      <c r="I805" s="28"/>
      <c r="J805" s="28">
        <f>J806</f>
        <v>143.5</v>
      </c>
      <c r="K805" s="28">
        <f t="shared" si="317"/>
        <v>143.5</v>
      </c>
      <c r="L805" s="28"/>
      <c r="M805" s="28">
        <f>M806</f>
        <v>143.5</v>
      </c>
      <c r="N805" s="28">
        <f t="shared" si="310"/>
        <v>100</v>
      </c>
      <c r="O805" s="28"/>
      <c r="P805" s="28">
        <f t="shared" si="315"/>
        <v>100</v>
      </c>
    </row>
    <row r="806" spans="1:16" s="21" customFormat="1" ht="15.75" x14ac:dyDescent="0.25">
      <c r="A806" s="60" t="s">
        <v>797</v>
      </c>
      <c r="B806" s="61" t="s">
        <v>514</v>
      </c>
      <c r="C806" s="61" t="s">
        <v>71</v>
      </c>
      <c r="D806" s="61" t="s">
        <v>71</v>
      </c>
      <c r="E806" s="61" t="s">
        <v>657</v>
      </c>
      <c r="F806" s="61"/>
      <c r="G806" s="61" t="s">
        <v>453</v>
      </c>
      <c r="H806" s="62">
        <f t="shared" si="313"/>
        <v>143.5</v>
      </c>
      <c r="I806" s="62">
        <f>I807</f>
        <v>0</v>
      </c>
      <c r="J806" s="62">
        <f>J807</f>
        <v>143.5</v>
      </c>
      <c r="K806" s="62">
        <f t="shared" si="317"/>
        <v>143.5</v>
      </c>
      <c r="L806" s="62">
        <f>L807</f>
        <v>0</v>
      </c>
      <c r="M806" s="62">
        <f>M807</f>
        <v>143.5</v>
      </c>
      <c r="N806" s="62">
        <f t="shared" si="310"/>
        <v>100</v>
      </c>
      <c r="O806" s="62"/>
      <c r="P806" s="62">
        <f t="shared" si="315"/>
        <v>100</v>
      </c>
    </row>
    <row r="807" spans="1:16" s="21" customFormat="1" ht="15.75" x14ac:dyDescent="0.25">
      <c r="A807" s="60" t="s">
        <v>456</v>
      </c>
      <c r="B807" s="61" t="s">
        <v>514</v>
      </c>
      <c r="C807" s="61" t="s">
        <v>71</v>
      </c>
      <c r="D807" s="61" t="s">
        <v>71</v>
      </c>
      <c r="E807" s="61" t="s">
        <v>657</v>
      </c>
      <c r="F807" s="61"/>
      <c r="G807" s="61" t="s">
        <v>457</v>
      </c>
      <c r="H807" s="62">
        <f t="shared" si="313"/>
        <v>143.5</v>
      </c>
      <c r="I807" s="62"/>
      <c r="J807" s="62">
        <v>143.5</v>
      </c>
      <c r="K807" s="62">
        <f t="shared" si="317"/>
        <v>143.5</v>
      </c>
      <c r="L807" s="62"/>
      <c r="M807" s="62">
        <v>143.5</v>
      </c>
      <c r="N807" s="62">
        <f t="shared" si="310"/>
        <v>100</v>
      </c>
      <c r="O807" s="62"/>
      <c r="P807" s="62">
        <f t="shared" si="315"/>
        <v>100</v>
      </c>
    </row>
    <row r="808" spans="1:16" s="21" customFormat="1" ht="15.75" x14ac:dyDescent="0.25">
      <c r="A808" s="51" t="s">
        <v>416</v>
      </c>
      <c r="B808" s="56" t="s">
        <v>514</v>
      </c>
      <c r="C808" s="56" t="s">
        <v>71</v>
      </c>
      <c r="D808" s="56" t="s">
        <v>71</v>
      </c>
      <c r="E808" s="56">
        <v>7950000</v>
      </c>
      <c r="F808" s="56"/>
      <c r="G808" s="56"/>
      <c r="H808" s="28">
        <f t="shared" si="313"/>
        <v>9344.5</v>
      </c>
      <c r="I808" s="28">
        <f>I809+I816</f>
        <v>9344.5</v>
      </c>
      <c r="J808" s="28"/>
      <c r="K808" s="28">
        <f t="shared" si="317"/>
        <v>8502.4</v>
      </c>
      <c r="L808" s="28">
        <f>L809+L816</f>
        <v>8502.4</v>
      </c>
      <c r="M808" s="28"/>
      <c r="N808" s="28">
        <f t="shared" si="310"/>
        <v>90.988281877039967</v>
      </c>
      <c r="O808" s="28">
        <f t="shared" si="311"/>
        <v>90.988281877039967</v>
      </c>
      <c r="P808" s="28"/>
    </row>
    <row r="809" spans="1:16" s="21" customFormat="1" ht="31.5" x14ac:dyDescent="0.25">
      <c r="A809" s="51" t="s">
        <v>803</v>
      </c>
      <c r="B809" s="56" t="s">
        <v>514</v>
      </c>
      <c r="C809" s="56" t="s">
        <v>71</v>
      </c>
      <c r="D809" s="56" t="s">
        <v>71</v>
      </c>
      <c r="E809" s="56" t="s">
        <v>523</v>
      </c>
      <c r="F809" s="56"/>
      <c r="G809" s="56"/>
      <c r="H809" s="28">
        <f t="shared" si="313"/>
        <v>9094.5</v>
      </c>
      <c r="I809" s="28">
        <f>I810+I812+I814</f>
        <v>9094.5</v>
      </c>
      <c r="J809" s="28"/>
      <c r="K809" s="28">
        <f t="shared" si="317"/>
        <v>8255.9</v>
      </c>
      <c r="L809" s="28">
        <f>L810+L812+L814</f>
        <v>8255.9</v>
      </c>
      <c r="M809" s="28"/>
      <c r="N809" s="28">
        <f t="shared" si="310"/>
        <v>90.779042278300068</v>
      </c>
      <c r="O809" s="28">
        <f t="shared" si="311"/>
        <v>90.779042278300068</v>
      </c>
      <c r="P809" s="28"/>
    </row>
    <row r="810" spans="1:16" s="21" customFormat="1" ht="15.75" x14ac:dyDescent="0.25">
      <c r="A810" s="60" t="s">
        <v>389</v>
      </c>
      <c r="B810" s="61" t="s">
        <v>514</v>
      </c>
      <c r="C810" s="61" t="s">
        <v>71</v>
      </c>
      <c r="D810" s="61" t="s">
        <v>71</v>
      </c>
      <c r="E810" s="61" t="s">
        <v>523</v>
      </c>
      <c r="F810" s="61"/>
      <c r="G810" s="61" t="s">
        <v>397</v>
      </c>
      <c r="H810" s="62">
        <f t="shared" si="313"/>
        <v>1116.2</v>
      </c>
      <c r="I810" s="62">
        <f>I811</f>
        <v>1116.2</v>
      </c>
      <c r="J810" s="62"/>
      <c r="K810" s="62">
        <f t="shared" si="317"/>
        <v>711.7</v>
      </c>
      <c r="L810" s="62">
        <f>L811</f>
        <v>711.7</v>
      </c>
      <c r="M810" s="62"/>
      <c r="N810" s="62">
        <f t="shared" si="310"/>
        <v>63.760974735710441</v>
      </c>
      <c r="O810" s="62">
        <f t="shared" si="311"/>
        <v>63.760974735710441</v>
      </c>
      <c r="P810" s="62"/>
    </row>
    <row r="811" spans="1:16" s="21" customFormat="1" ht="15.75" x14ac:dyDescent="0.25">
      <c r="A811" s="60" t="s">
        <v>390</v>
      </c>
      <c r="B811" s="61" t="s">
        <v>514</v>
      </c>
      <c r="C811" s="61" t="s">
        <v>71</v>
      </c>
      <c r="D811" s="61" t="s">
        <v>71</v>
      </c>
      <c r="E811" s="61" t="s">
        <v>523</v>
      </c>
      <c r="F811" s="61"/>
      <c r="G811" s="61" t="s">
        <v>392</v>
      </c>
      <c r="H811" s="62">
        <f t="shared" si="313"/>
        <v>1116.2</v>
      </c>
      <c r="I811" s="62">
        <v>1116.2</v>
      </c>
      <c r="J811" s="62"/>
      <c r="K811" s="62">
        <f t="shared" si="317"/>
        <v>711.7</v>
      </c>
      <c r="L811" s="62">
        <v>711.7</v>
      </c>
      <c r="M811" s="62"/>
      <c r="N811" s="62">
        <f t="shared" si="310"/>
        <v>63.760974735710441</v>
      </c>
      <c r="O811" s="62">
        <f t="shared" si="311"/>
        <v>63.760974735710441</v>
      </c>
      <c r="P811" s="62"/>
    </row>
    <row r="812" spans="1:16" s="21" customFormat="1" ht="15.75" x14ac:dyDescent="0.25">
      <c r="A812" s="60" t="s">
        <v>403</v>
      </c>
      <c r="B812" s="61" t="s">
        <v>514</v>
      </c>
      <c r="C812" s="61" t="s">
        <v>71</v>
      </c>
      <c r="D812" s="61" t="s">
        <v>71</v>
      </c>
      <c r="E812" s="61" t="s">
        <v>523</v>
      </c>
      <c r="F812" s="61"/>
      <c r="G812" s="61" t="s">
        <v>419</v>
      </c>
      <c r="H812" s="62">
        <f t="shared" si="313"/>
        <v>2579.6999999999998</v>
      </c>
      <c r="I812" s="62">
        <f>I813</f>
        <v>2579.6999999999998</v>
      </c>
      <c r="J812" s="62">
        <f>J813+J815</f>
        <v>0</v>
      </c>
      <c r="K812" s="62">
        <f t="shared" si="317"/>
        <v>2442</v>
      </c>
      <c r="L812" s="62">
        <f>L813</f>
        <v>2442</v>
      </c>
      <c r="M812" s="62">
        <f>M813+M815</f>
        <v>0</v>
      </c>
      <c r="N812" s="62">
        <f t="shared" si="310"/>
        <v>94.662170019769746</v>
      </c>
      <c r="O812" s="62">
        <f t="shared" si="311"/>
        <v>94.662170019769746</v>
      </c>
      <c r="P812" s="62"/>
    </row>
    <row r="813" spans="1:16" s="21" customFormat="1" ht="15.75" x14ac:dyDescent="0.25">
      <c r="A813" s="60" t="s">
        <v>405</v>
      </c>
      <c r="B813" s="61" t="s">
        <v>514</v>
      </c>
      <c r="C813" s="61" t="s">
        <v>71</v>
      </c>
      <c r="D813" s="61" t="s">
        <v>71</v>
      </c>
      <c r="E813" s="61" t="s">
        <v>523</v>
      </c>
      <c r="F813" s="61"/>
      <c r="G813" s="61" t="s">
        <v>406</v>
      </c>
      <c r="H813" s="62">
        <f t="shared" si="313"/>
        <v>2579.6999999999998</v>
      </c>
      <c r="I813" s="62">
        <v>2579.6999999999998</v>
      </c>
      <c r="J813" s="62"/>
      <c r="K813" s="62">
        <f t="shared" si="317"/>
        <v>2442</v>
      </c>
      <c r="L813" s="62">
        <v>2442</v>
      </c>
      <c r="M813" s="62"/>
      <c r="N813" s="62">
        <f t="shared" si="310"/>
        <v>94.662170019769746</v>
      </c>
      <c r="O813" s="62">
        <f t="shared" si="311"/>
        <v>94.662170019769746</v>
      </c>
      <c r="P813" s="62"/>
    </row>
    <row r="814" spans="1:16" s="21" customFormat="1" ht="15.75" x14ac:dyDescent="0.25">
      <c r="A814" s="60" t="s">
        <v>797</v>
      </c>
      <c r="B814" s="61" t="s">
        <v>514</v>
      </c>
      <c r="C814" s="61" t="s">
        <v>71</v>
      </c>
      <c r="D814" s="61" t="s">
        <v>71</v>
      </c>
      <c r="E814" s="61" t="s">
        <v>523</v>
      </c>
      <c r="F814" s="61"/>
      <c r="G814" s="61" t="s">
        <v>453</v>
      </c>
      <c r="H814" s="62">
        <f t="shared" si="313"/>
        <v>5398.6</v>
      </c>
      <c r="I814" s="62">
        <f>I815</f>
        <v>5398.6</v>
      </c>
      <c r="J814" s="62"/>
      <c r="K814" s="62">
        <f t="shared" si="317"/>
        <v>5102.2</v>
      </c>
      <c r="L814" s="62">
        <f>L815</f>
        <v>5102.2</v>
      </c>
      <c r="M814" s="62"/>
      <c r="N814" s="62">
        <f t="shared" si="310"/>
        <v>94.509687696810275</v>
      </c>
      <c r="O814" s="62">
        <f t="shared" si="311"/>
        <v>94.509687696810275</v>
      </c>
      <c r="P814" s="62"/>
    </row>
    <row r="815" spans="1:16" s="21" customFormat="1" ht="15.75" x14ac:dyDescent="0.25">
      <c r="A815" s="60" t="s">
        <v>456</v>
      </c>
      <c r="B815" s="61" t="s">
        <v>514</v>
      </c>
      <c r="C815" s="61" t="s">
        <v>71</v>
      </c>
      <c r="D815" s="61" t="s">
        <v>71</v>
      </c>
      <c r="E815" s="61" t="s">
        <v>523</v>
      </c>
      <c r="F815" s="61"/>
      <c r="G815" s="61" t="s">
        <v>457</v>
      </c>
      <c r="H815" s="62">
        <f t="shared" si="313"/>
        <v>5398.6</v>
      </c>
      <c r="I815" s="62">
        <v>5398.6</v>
      </c>
      <c r="J815" s="62"/>
      <c r="K815" s="62">
        <f t="shared" si="317"/>
        <v>5102.2</v>
      </c>
      <c r="L815" s="62">
        <v>5102.2</v>
      </c>
      <c r="M815" s="62"/>
      <c r="N815" s="62">
        <f t="shared" si="310"/>
        <v>94.509687696810275</v>
      </c>
      <c r="O815" s="62">
        <f t="shared" si="311"/>
        <v>94.509687696810275</v>
      </c>
      <c r="P815" s="62"/>
    </row>
    <row r="816" spans="1:16" s="21" customFormat="1" ht="31.5" x14ac:dyDescent="0.25">
      <c r="A816" s="57" t="s">
        <v>804</v>
      </c>
      <c r="B816" s="56" t="s">
        <v>514</v>
      </c>
      <c r="C816" s="56" t="s">
        <v>71</v>
      </c>
      <c r="D816" s="56" t="s">
        <v>71</v>
      </c>
      <c r="E816" s="56" t="s">
        <v>524</v>
      </c>
      <c r="F816" s="56"/>
      <c r="G816" s="56"/>
      <c r="H816" s="28">
        <f t="shared" si="313"/>
        <v>250</v>
      </c>
      <c r="I816" s="28">
        <f>I817</f>
        <v>250</v>
      </c>
      <c r="J816" s="28"/>
      <c r="K816" s="28">
        <f t="shared" si="317"/>
        <v>246.5</v>
      </c>
      <c r="L816" s="28">
        <f>L817</f>
        <v>246.5</v>
      </c>
      <c r="M816" s="28"/>
      <c r="N816" s="28">
        <f t="shared" si="310"/>
        <v>98.6</v>
      </c>
      <c r="O816" s="28">
        <f t="shared" si="311"/>
        <v>98.6</v>
      </c>
      <c r="P816" s="28"/>
    </row>
    <row r="817" spans="1:16" s="21" customFormat="1" ht="15.75" x14ac:dyDescent="0.25">
      <c r="A817" s="60" t="s">
        <v>389</v>
      </c>
      <c r="B817" s="61" t="s">
        <v>514</v>
      </c>
      <c r="C817" s="61" t="s">
        <v>71</v>
      </c>
      <c r="D817" s="61" t="s">
        <v>71</v>
      </c>
      <c r="E817" s="61" t="s">
        <v>524</v>
      </c>
      <c r="F817" s="61"/>
      <c r="G817" s="61" t="s">
        <v>397</v>
      </c>
      <c r="H817" s="62">
        <f t="shared" si="313"/>
        <v>250</v>
      </c>
      <c r="I817" s="62">
        <f>I818</f>
        <v>250</v>
      </c>
      <c r="J817" s="62"/>
      <c r="K817" s="62">
        <f t="shared" si="317"/>
        <v>246.5</v>
      </c>
      <c r="L817" s="62">
        <f>L818</f>
        <v>246.5</v>
      </c>
      <c r="M817" s="62"/>
      <c r="N817" s="62">
        <f t="shared" si="310"/>
        <v>98.6</v>
      </c>
      <c r="O817" s="62">
        <f t="shared" si="311"/>
        <v>98.6</v>
      </c>
      <c r="P817" s="62"/>
    </row>
    <row r="818" spans="1:16" s="21" customFormat="1" ht="15.75" x14ac:dyDescent="0.25">
      <c r="A818" s="60" t="s">
        <v>390</v>
      </c>
      <c r="B818" s="61" t="s">
        <v>514</v>
      </c>
      <c r="C818" s="61" t="s">
        <v>71</v>
      </c>
      <c r="D818" s="61" t="s">
        <v>71</v>
      </c>
      <c r="E818" s="61" t="s">
        <v>524</v>
      </c>
      <c r="F818" s="61"/>
      <c r="G818" s="61" t="s">
        <v>392</v>
      </c>
      <c r="H818" s="62">
        <f t="shared" si="313"/>
        <v>250</v>
      </c>
      <c r="I818" s="62">
        <v>250</v>
      </c>
      <c r="J818" s="62"/>
      <c r="K818" s="62">
        <f t="shared" si="317"/>
        <v>246.5</v>
      </c>
      <c r="L818" s="62">
        <v>246.5</v>
      </c>
      <c r="M818" s="62"/>
      <c r="N818" s="62">
        <f t="shared" si="310"/>
        <v>98.6</v>
      </c>
      <c r="O818" s="62">
        <f t="shared" si="311"/>
        <v>98.6</v>
      </c>
      <c r="P818" s="62"/>
    </row>
    <row r="819" spans="1:16" s="21" customFormat="1" ht="15.75" x14ac:dyDescent="0.25">
      <c r="A819" s="57" t="s">
        <v>252</v>
      </c>
      <c r="B819" s="56" t="s">
        <v>514</v>
      </c>
      <c r="C819" s="56" t="s">
        <v>71</v>
      </c>
      <c r="D819" s="56" t="s">
        <v>91</v>
      </c>
      <c r="E819" s="56" t="s">
        <v>240</v>
      </c>
      <c r="F819" s="56"/>
      <c r="G819" s="56" t="s">
        <v>240</v>
      </c>
      <c r="H819" s="28">
        <f>SUM(I819:J819)</f>
        <v>157866.29999999999</v>
      </c>
      <c r="I819" s="28">
        <f>SUM(I820+I833+I837+I859+I866)</f>
        <v>97762.199999999983</v>
      </c>
      <c r="J819" s="28">
        <f>SUM(J820+J833+J837+J859+J866)</f>
        <v>60104.1</v>
      </c>
      <c r="K819" s="28">
        <f>SUM(L819:M819)</f>
        <v>112424.7</v>
      </c>
      <c r="L819" s="28">
        <f>SUM(L820+L833+L837+L859+L866)</f>
        <v>79162.899999999994</v>
      </c>
      <c r="M819" s="28">
        <f>SUM(M820+M833+M837+M859+M866)</f>
        <v>33261.800000000003</v>
      </c>
      <c r="N819" s="28">
        <f t="shared" si="310"/>
        <v>71.215135845965861</v>
      </c>
      <c r="O819" s="28">
        <f t="shared" si="311"/>
        <v>80.974957601199648</v>
      </c>
      <c r="P819" s="28">
        <f t="shared" si="315"/>
        <v>55.340317881808403</v>
      </c>
    </row>
    <row r="820" spans="1:16" s="59" customFormat="1" ht="31.5" x14ac:dyDescent="0.25">
      <c r="A820" s="57" t="s">
        <v>341</v>
      </c>
      <c r="B820" s="56" t="s">
        <v>514</v>
      </c>
      <c r="C820" s="56" t="s">
        <v>71</v>
      </c>
      <c r="D820" s="56" t="s">
        <v>91</v>
      </c>
      <c r="E820" s="56" t="s">
        <v>342</v>
      </c>
      <c r="F820" s="56"/>
      <c r="G820" s="56"/>
      <c r="H820" s="28">
        <f>SUM(J820+I820)</f>
        <v>20459</v>
      </c>
      <c r="I820" s="28">
        <f>SUM(I821+I879)</f>
        <v>20459</v>
      </c>
      <c r="J820" s="28"/>
      <c r="K820" s="28">
        <f>SUM(M820+L820)</f>
        <v>18757.400000000001</v>
      </c>
      <c r="L820" s="28">
        <f>SUM(L821+L879)</f>
        <v>18757.400000000001</v>
      </c>
      <c r="M820" s="28"/>
      <c r="N820" s="28">
        <f t="shared" si="310"/>
        <v>91.682877951024011</v>
      </c>
      <c r="O820" s="28">
        <f t="shared" si="311"/>
        <v>91.682877951024011</v>
      </c>
      <c r="P820" s="28"/>
    </row>
    <row r="821" spans="1:16" s="59" customFormat="1" ht="15.75" x14ac:dyDescent="0.25">
      <c r="A821" s="57" t="s">
        <v>343</v>
      </c>
      <c r="B821" s="56" t="s">
        <v>514</v>
      </c>
      <c r="C821" s="56" t="s">
        <v>71</v>
      </c>
      <c r="D821" s="56" t="s">
        <v>91</v>
      </c>
      <c r="E821" s="56" t="s">
        <v>344</v>
      </c>
      <c r="F821" s="56"/>
      <c r="G821" s="56"/>
      <c r="H821" s="28">
        <f t="shared" ref="H821:H828" si="318">SUM(J821+I821)</f>
        <v>20459</v>
      </c>
      <c r="I821" s="28">
        <f>I822+I825+I827</f>
        <v>20459</v>
      </c>
      <c r="J821" s="28"/>
      <c r="K821" s="28">
        <f t="shared" ref="K821:K828" si="319">SUM(M821+L821)</f>
        <v>18757.400000000001</v>
      </c>
      <c r="L821" s="28">
        <f>L822+L825+L827</f>
        <v>18757.400000000001</v>
      </c>
      <c r="M821" s="28"/>
      <c r="N821" s="28">
        <f t="shared" si="310"/>
        <v>91.682877951024011</v>
      </c>
      <c r="O821" s="28">
        <f t="shared" si="311"/>
        <v>91.682877951024011</v>
      </c>
      <c r="P821" s="28"/>
    </row>
    <row r="822" spans="1:16" s="21" customFormat="1" ht="15.75" x14ac:dyDescent="0.25">
      <c r="A822" s="60" t="s">
        <v>601</v>
      </c>
      <c r="B822" s="61" t="s">
        <v>514</v>
      </c>
      <c r="C822" s="61" t="s">
        <v>71</v>
      </c>
      <c r="D822" s="61" t="s">
        <v>91</v>
      </c>
      <c r="E822" s="61" t="s">
        <v>344</v>
      </c>
      <c r="F822" s="61"/>
      <c r="G822" s="61">
        <v>120</v>
      </c>
      <c r="H822" s="62">
        <f t="shared" si="318"/>
        <v>19053.5</v>
      </c>
      <c r="I822" s="62">
        <f>SUM(I823+I824)</f>
        <v>19053.5</v>
      </c>
      <c r="J822" s="62"/>
      <c r="K822" s="62">
        <f t="shared" si="319"/>
        <v>17747.7</v>
      </c>
      <c r="L822" s="62">
        <f>SUM(L823+L824)</f>
        <v>17747.7</v>
      </c>
      <c r="M822" s="62"/>
      <c r="N822" s="62">
        <f t="shared" si="310"/>
        <v>93.146665966882722</v>
      </c>
      <c r="O822" s="62">
        <f t="shared" si="311"/>
        <v>93.146665966882722</v>
      </c>
      <c r="P822" s="62"/>
    </row>
    <row r="823" spans="1:16" s="21" customFormat="1" ht="15.75" x14ac:dyDescent="0.25">
      <c r="A823" s="60" t="s">
        <v>347</v>
      </c>
      <c r="B823" s="61" t="s">
        <v>514</v>
      </c>
      <c r="C823" s="61" t="s">
        <v>71</v>
      </c>
      <c r="D823" s="61" t="s">
        <v>91</v>
      </c>
      <c r="E823" s="61" t="s">
        <v>344</v>
      </c>
      <c r="F823" s="61"/>
      <c r="G823" s="61">
        <v>121</v>
      </c>
      <c r="H823" s="62">
        <f t="shared" si="318"/>
        <v>18620.5</v>
      </c>
      <c r="I823" s="62">
        <v>18620.5</v>
      </c>
      <c r="J823" s="62"/>
      <c r="K823" s="62">
        <f t="shared" si="319"/>
        <v>17627.2</v>
      </c>
      <c r="L823" s="62">
        <v>17627.2</v>
      </c>
      <c r="M823" s="62"/>
      <c r="N823" s="62">
        <f t="shared" si="310"/>
        <v>94.665556778819038</v>
      </c>
      <c r="O823" s="62">
        <f t="shared" si="311"/>
        <v>94.665556778819038</v>
      </c>
      <c r="P823" s="62"/>
    </row>
    <row r="824" spans="1:16" s="21" customFormat="1" ht="15.75" x14ac:dyDescent="0.25">
      <c r="A824" s="60" t="s">
        <v>348</v>
      </c>
      <c r="B824" s="61" t="s">
        <v>514</v>
      </c>
      <c r="C824" s="61" t="s">
        <v>71</v>
      </c>
      <c r="D824" s="61" t="s">
        <v>91</v>
      </c>
      <c r="E824" s="61" t="s">
        <v>344</v>
      </c>
      <c r="F824" s="61"/>
      <c r="G824" s="61">
        <v>122</v>
      </c>
      <c r="H824" s="62">
        <f t="shared" si="318"/>
        <v>433</v>
      </c>
      <c r="I824" s="62">
        <v>433</v>
      </c>
      <c r="J824" s="62"/>
      <c r="K824" s="62">
        <f t="shared" si="319"/>
        <v>120.5</v>
      </c>
      <c r="L824" s="62">
        <v>120.5</v>
      </c>
      <c r="M824" s="62"/>
      <c r="N824" s="62">
        <f t="shared" si="310"/>
        <v>27.829099307159353</v>
      </c>
      <c r="O824" s="62">
        <f t="shared" si="311"/>
        <v>27.829099307159353</v>
      </c>
      <c r="P824" s="62"/>
    </row>
    <row r="825" spans="1:16" s="21" customFormat="1" ht="15.75" x14ac:dyDescent="0.25">
      <c r="A825" s="60" t="s">
        <v>389</v>
      </c>
      <c r="B825" s="61" t="s">
        <v>514</v>
      </c>
      <c r="C825" s="61" t="s">
        <v>71</v>
      </c>
      <c r="D825" s="61" t="s">
        <v>91</v>
      </c>
      <c r="E825" s="61" t="s">
        <v>344</v>
      </c>
      <c r="F825" s="61"/>
      <c r="G825" s="61">
        <v>240</v>
      </c>
      <c r="H825" s="62">
        <f t="shared" si="318"/>
        <v>1398.5</v>
      </c>
      <c r="I825" s="62">
        <f>SUM(I826)</f>
        <v>1398.5</v>
      </c>
      <c r="J825" s="62"/>
      <c r="K825" s="62">
        <f t="shared" si="319"/>
        <v>1005.9</v>
      </c>
      <c r="L825" s="62">
        <f>SUM(L826)</f>
        <v>1005.9</v>
      </c>
      <c r="M825" s="62"/>
      <c r="N825" s="62">
        <f t="shared" si="310"/>
        <v>71.927064712191637</v>
      </c>
      <c r="O825" s="62">
        <f t="shared" si="311"/>
        <v>71.927064712191637</v>
      </c>
      <c r="P825" s="62"/>
    </row>
    <row r="826" spans="1:16" s="21" customFormat="1" ht="15.75" x14ac:dyDescent="0.25">
      <c r="A826" s="60" t="s">
        <v>390</v>
      </c>
      <c r="B826" s="61" t="s">
        <v>514</v>
      </c>
      <c r="C826" s="61" t="s">
        <v>71</v>
      </c>
      <c r="D826" s="61" t="s">
        <v>91</v>
      </c>
      <c r="E826" s="61" t="s">
        <v>344</v>
      </c>
      <c r="F826" s="61"/>
      <c r="G826" s="61">
        <v>244</v>
      </c>
      <c r="H826" s="62">
        <f t="shared" si="318"/>
        <v>1398.5</v>
      </c>
      <c r="I826" s="62">
        <v>1398.5</v>
      </c>
      <c r="J826" s="62"/>
      <c r="K826" s="62">
        <f t="shared" si="319"/>
        <v>1005.9</v>
      </c>
      <c r="L826" s="62">
        <v>1005.9</v>
      </c>
      <c r="M826" s="62"/>
      <c r="N826" s="62">
        <f t="shared" si="310"/>
        <v>71.927064712191637</v>
      </c>
      <c r="O826" s="62">
        <f t="shared" si="311"/>
        <v>71.927064712191637</v>
      </c>
      <c r="P826" s="62"/>
    </row>
    <row r="827" spans="1:16" s="21" customFormat="1" ht="15.75" x14ac:dyDescent="0.25">
      <c r="A827" s="63" t="s">
        <v>353</v>
      </c>
      <c r="B827" s="61" t="s">
        <v>514</v>
      </c>
      <c r="C827" s="61" t="s">
        <v>71</v>
      </c>
      <c r="D827" s="61" t="s">
        <v>91</v>
      </c>
      <c r="E827" s="61" t="s">
        <v>344</v>
      </c>
      <c r="F827" s="61"/>
      <c r="G827" s="61">
        <v>850</v>
      </c>
      <c r="H827" s="62">
        <f t="shared" si="318"/>
        <v>7</v>
      </c>
      <c r="I827" s="62">
        <f>SUM(I828)</f>
        <v>7</v>
      </c>
      <c r="J827" s="62"/>
      <c r="K827" s="62">
        <f t="shared" si="319"/>
        <v>3.8</v>
      </c>
      <c r="L827" s="62">
        <f>SUM(L828)</f>
        <v>3.8</v>
      </c>
      <c r="M827" s="62"/>
      <c r="N827" s="62">
        <f t="shared" si="310"/>
        <v>54.285714285714285</v>
      </c>
      <c r="O827" s="62">
        <f t="shared" si="311"/>
        <v>54.285714285714285</v>
      </c>
      <c r="P827" s="62"/>
    </row>
    <row r="828" spans="1:16" s="21" customFormat="1" ht="15.75" x14ac:dyDescent="0.25">
      <c r="A828" s="63" t="s">
        <v>354</v>
      </c>
      <c r="B828" s="61" t="s">
        <v>514</v>
      </c>
      <c r="C828" s="61" t="s">
        <v>71</v>
      </c>
      <c r="D828" s="61" t="s">
        <v>91</v>
      </c>
      <c r="E828" s="61" t="s">
        <v>344</v>
      </c>
      <c r="F828" s="61"/>
      <c r="G828" s="61">
        <v>852</v>
      </c>
      <c r="H828" s="62">
        <f t="shared" si="318"/>
        <v>7</v>
      </c>
      <c r="I828" s="62">
        <v>7</v>
      </c>
      <c r="J828" s="62"/>
      <c r="K828" s="62">
        <f t="shared" si="319"/>
        <v>3.8</v>
      </c>
      <c r="L828" s="62">
        <v>3.8</v>
      </c>
      <c r="M828" s="62"/>
      <c r="N828" s="62">
        <f t="shared" si="310"/>
        <v>54.285714285714285</v>
      </c>
      <c r="O828" s="62">
        <f t="shared" si="311"/>
        <v>54.285714285714285</v>
      </c>
      <c r="P828" s="62"/>
    </row>
    <row r="829" spans="1:16" s="59" customFormat="1" ht="31.5" hidden="1" x14ac:dyDescent="0.25">
      <c r="A829" s="57" t="s">
        <v>525</v>
      </c>
      <c r="B829" s="56" t="s">
        <v>514</v>
      </c>
      <c r="C829" s="56" t="s">
        <v>71</v>
      </c>
      <c r="D829" s="56" t="s">
        <v>91</v>
      </c>
      <c r="E829" s="56">
        <v>4219900</v>
      </c>
      <c r="F829" s="56"/>
      <c r="G829" s="56" t="s">
        <v>240</v>
      </c>
      <c r="H829" s="28">
        <f>SUM(I829:J829)</f>
        <v>0</v>
      </c>
      <c r="I829" s="28"/>
      <c r="J829" s="28"/>
      <c r="K829" s="28">
        <f>SUM(L829:M829)</f>
        <v>0</v>
      </c>
      <c r="L829" s="28"/>
      <c r="M829" s="28"/>
      <c r="N829" s="28" t="e">
        <f t="shared" si="310"/>
        <v>#DIV/0!</v>
      </c>
      <c r="O829" s="28" t="e">
        <f t="shared" si="311"/>
        <v>#DIV/0!</v>
      </c>
      <c r="P829" s="28" t="e">
        <f t="shared" si="315"/>
        <v>#DIV/0!</v>
      </c>
    </row>
    <row r="830" spans="1:16" s="59" customFormat="1" ht="15.75" hidden="1" x14ac:dyDescent="0.25">
      <c r="A830" s="60" t="s">
        <v>401</v>
      </c>
      <c r="B830" s="61" t="s">
        <v>514</v>
      </c>
      <c r="C830" s="61" t="s">
        <v>71</v>
      </c>
      <c r="D830" s="61" t="s">
        <v>91</v>
      </c>
      <c r="E830" s="61">
        <v>4219900</v>
      </c>
      <c r="F830" s="61"/>
      <c r="G830" s="61">
        <v>600</v>
      </c>
      <c r="H830" s="28">
        <f t="shared" ref="H830:H879" si="320">SUM(I830:J830)</f>
        <v>0</v>
      </c>
      <c r="I830" s="62"/>
      <c r="J830" s="62"/>
      <c r="K830" s="28">
        <f t="shared" ref="K830:K834" si="321">SUM(L830:M830)</f>
        <v>0</v>
      </c>
      <c r="L830" s="62"/>
      <c r="M830" s="62"/>
      <c r="N830" s="28" t="e">
        <f t="shared" si="310"/>
        <v>#DIV/0!</v>
      </c>
      <c r="O830" s="28" t="e">
        <f t="shared" si="311"/>
        <v>#DIV/0!</v>
      </c>
      <c r="P830" s="28" t="e">
        <f t="shared" si="315"/>
        <v>#DIV/0!</v>
      </c>
    </row>
    <row r="831" spans="1:16" s="21" customFormat="1" ht="15.75" hidden="1" x14ac:dyDescent="0.25">
      <c r="A831" s="60" t="s">
        <v>452</v>
      </c>
      <c r="B831" s="61" t="s">
        <v>514</v>
      </c>
      <c r="C831" s="61" t="s">
        <v>71</v>
      </c>
      <c r="D831" s="61" t="s">
        <v>91</v>
      </c>
      <c r="E831" s="61">
        <v>4219900</v>
      </c>
      <c r="F831" s="61"/>
      <c r="G831" s="61">
        <v>620</v>
      </c>
      <c r="H831" s="28">
        <f t="shared" si="320"/>
        <v>0</v>
      </c>
      <c r="I831" s="62"/>
      <c r="J831" s="62"/>
      <c r="K831" s="28">
        <f t="shared" si="321"/>
        <v>0</v>
      </c>
      <c r="L831" s="62"/>
      <c r="M831" s="62"/>
      <c r="N831" s="28" t="e">
        <f t="shared" si="310"/>
        <v>#DIV/0!</v>
      </c>
      <c r="O831" s="28" t="e">
        <f t="shared" si="311"/>
        <v>#DIV/0!</v>
      </c>
      <c r="P831" s="28" t="e">
        <f t="shared" si="315"/>
        <v>#DIV/0!</v>
      </c>
    </row>
    <row r="832" spans="1:16" s="21" customFormat="1" ht="15.75" hidden="1" x14ac:dyDescent="0.25">
      <c r="A832" s="60" t="s">
        <v>456</v>
      </c>
      <c r="B832" s="61" t="s">
        <v>514</v>
      </c>
      <c r="C832" s="61" t="s">
        <v>71</v>
      </c>
      <c r="D832" s="61" t="s">
        <v>91</v>
      </c>
      <c r="E832" s="61">
        <v>4219900</v>
      </c>
      <c r="F832" s="61"/>
      <c r="G832" s="61">
        <v>622</v>
      </c>
      <c r="H832" s="28">
        <f t="shared" si="320"/>
        <v>0</v>
      </c>
      <c r="I832" s="62"/>
      <c r="J832" s="62"/>
      <c r="K832" s="28">
        <f t="shared" si="321"/>
        <v>0</v>
      </c>
      <c r="L832" s="62"/>
      <c r="M832" s="62"/>
      <c r="N832" s="28" t="e">
        <f t="shared" si="310"/>
        <v>#DIV/0!</v>
      </c>
      <c r="O832" s="28" t="e">
        <f t="shared" si="311"/>
        <v>#DIV/0!</v>
      </c>
      <c r="P832" s="28" t="e">
        <f t="shared" si="315"/>
        <v>#DIV/0!</v>
      </c>
    </row>
    <row r="833" spans="1:16" s="59" customFormat="1" ht="15.75" x14ac:dyDescent="0.25">
      <c r="A833" s="51" t="s">
        <v>526</v>
      </c>
      <c r="B833" s="56" t="s">
        <v>514</v>
      </c>
      <c r="C833" s="56" t="s">
        <v>71</v>
      </c>
      <c r="D833" s="56" t="s">
        <v>91</v>
      </c>
      <c r="E833" s="56">
        <v>4350000</v>
      </c>
      <c r="F833" s="56"/>
      <c r="G833" s="56"/>
      <c r="H833" s="28">
        <f t="shared" si="320"/>
        <v>104153.5</v>
      </c>
      <c r="I833" s="28">
        <f>SUM(I834)</f>
        <v>44401.399999999994</v>
      </c>
      <c r="J833" s="28">
        <f>SUM(J834)</f>
        <v>59752.1</v>
      </c>
      <c r="K833" s="28">
        <f t="shared" si="321"/>
        <v>65045</v>
      </c>
      <c r="L833" s="28">
        <f>SUM(L834)</f>
        <v>32079.599999999999</v>
      </c>
      <c r="M833" s="28">
        <f>SUM(M834)</f>
        <v>32965.4</v>
      </c>
      <c r="N833" s="28">
        <f t="shared" si="310"/>
        <v>62.451093818258627</v>
      </c>
      <c r="O833" s="28">
        <f t="shared" si="311"/>
        <v>72.249073227420766</v>
      </c>
      <c r="P833" s="28">
        <f t="shared" si="315"/>
        <v>55.17027853414357</v>
      </c>
    </row>
    <row r="834" spans="1:16" s="21" customFormat="1" ht="15.75" x14ac:dyDescent="0.25">
      <c r="A834" s="60" t="s">
        <v>797</v>
      </c>
      <c r="B834" s="61" t="s">
        <v>514</v>
      </c>
      <c r="C834" s="61" t="s">
        <v>71</v>
      </c>
      <c r="D834" s="61" t="s">
        <v>91</v>
      </c>
      <c r="E834" s="61">
        <v>4359900</v>
      </c>
      <c r="F834" s="61"/>
      <c r="G834" s="61" t="s">
        <v>453</v>
      </c>
      <c r="H834" s="62">
        <f t="shared" si="320"/>
        <v>104153.5</v>
      </c>
      <c r="I834" s="62">
        <f>SUM(I835+I836)</f>
        <v>44401.399999999994</v>
      </c>
      <c r="J834" s="62">
        <f>SUM(J835)</f>
        <v>59752.1</v>
      </c>
      <c r="K834" s="62">
        <f t="shared" si="321"/>
        <v>65045</v>
      </c>
      <c r="L834" s="62">
        <f>SUM(L835+L836)</f>
        <v>32079.599999999999</v>
      </c>
      <c r="M834" s="62">
        <f>SUM(M835)</f>
        <v>32965.4</v>
      </c>
      <c r="N834" s="62">
        <f t="shared" si="310"/>
        <v>62.451093818258627</v>
      </c>
      <c r="O834" s="62">
        <f t="shared" si="311"/>
        <v>72.249073227420766</v>
      </c>
      <c r="P834" s="62">
        <f t="shared" si="315"/>
        <v>55.17027853414357</v>
      </c>
    </row>
    <row r="835" spans="1:16" s="21" customFormat="1" ht="31.5" x14ac:dyDescent="0.25">
      <c r="A835" s="60" t="s">
        <v>519</v>
      </c>
      <c r="B835" s="61" t="s">
        <v>514</v>
      </c>
      <c r="C835" s="61" t="s">
        <v>71</v>
      </c>
      <c r="D835" s="61" t="s">
        <v>91</v>
      </c>
      <c r="E835" s="61">
        <v>4359900</v>
      </c>
      <c r="F835" s="61"/>
      <c r="G835" s="61">
        <v>621</v>
      </c>
      <c r="H835" s="62">
        <f>SUM(I835+J835)</f>
        <v>102886.79999999999</v>
      </c>
      <c r="I835" s="62">
        <v>43134.7</v>
      </c>
      <c r="J835" s="62">
        <v>59752.1</v>
      </c>
      <c r="K835" s="62">
        <f>SUM(L835+M835)</f>
        <v>64502.7</v>
      </c>
      <c r="L835" s="62">
        <v>31537.3</v>
      </c>
      <c r="M835" s="62">
        <v>32965.4</v>
      </c>
      <c r="N835" s="62">
        <f t="shared" si="310"/>
        <v>62.692881885722954</v>
      </c>
      <c r="O835" s="62">
        <f t="shared" si="311"/>
        <v>73.113525769276251</v>
      </c>
      <c r="P835" s="62">
        <f t="shared" si="315"/>
        <v>55.17027853414357</v>
      </c>
    </row>
    <row r="836" spans="1:16" s="21" customFormat="1" ht="15.75" x14ac:dyDescent="0.25">
      <c r="A836" s="60" t="s">
        <v>456</v>
      </c>
      <c r="B836" s="61" t="s">
        <v>514</v>
      </c>
      <c r="C836" s="61" t="s">
        <v>71</v>
      </c>
      <c r="D836" s="61" t="s">
        <v>91</v>
      </c>
      <c r="E836" s="61">
        <v>4359900</v>
      </c>
      <c r="F836" s="61"/>
      <c r="G836" s="61">
        <v>622</v>
      </c>
      <c r="H836" s="62">
        <f>SUM(I836:J836)</f>
        <v>1266.7</v>
      </c>
      <c r="I836" s="62">
        <v>1266.7</v>
      </c>
      <c r="J836" s="62"/>
      <c r="K836" s="62">
        <f>SUM(L836:M836)</f>
        <v>542.29999999999995</v>
      </c>
      <c r="L836" s="62">
        <v>542.29999999999995</v>
      </c>
      <c r="M836" s="62"/>
      <c r="N836" s="62">
        <f t="shared" si="310"/>
        <v>42.812031262335196</v>
      </c>
      <c r="O836" s="62">
        <f t="shared" si="311"/>
        <v>42.812031262335196</v>
      </c>
      <c r="P836" s="62"/>
    </row>
    <row r="837" spans="1:16" s="59" customFormat="1" ht="47.25" x14ac:dyDescent="0.25">
      <c r="A837" s="57" t="s">
        <v>527</v>
      </c>
      <c r="B837" s="56" t="s">
        <v>514</v>
      </c>
      <c r="C837" s="56" t="s">
        <v>71</v>
      </c>
      <c r="D837" s="56" t="s">
        <v>91</v>
      </c>
      <c r="E837" s="56">
        <v>4520000</v>
      </c>
      <c r="F837" s="56"/>
      <c r="G837" s="56"/>
      <c r="H837" s="28">
        <f t="shared" si="320"/>
        <v>29699.600000000002</v>
      </c>
      <c r="I837" s="28">
        <f>SUM(I838)</f>
        <v>29609.9</v>
      </c>
      <c r="J837" s="28">
        <f>SUM(J838)</f>
        <v>89.7</v>
      </c>
      <c r="K837" s="28">
        <f t="shared" ref="K837:K871" si="322">SUM(L837:M837)</f>
        <v>25931.800000000003</v>
      </c>
      <c r="L837" s="28">
        <f>SUM(L838)</f>
        <v>25849.9</v>
      </c>
      <c r="M837" s="28">
        <f>SUM(M838)</f>
        <v>81.900000000000006</v>
      </c>
      <c r="N837" s="28">
        <f t="shared" si="310"/>
        <v>87.313633853654608</v>
      </c>
      <c r="O837" s="28">
        <f t="shared" si="311"/>
        <v>87.301544415887932</v>
      </c>
      <c r="P837" s="28">
        <f t="shared" si="315"/>
        <v>91.304347826086968</v>
      </c>
    </row>
    <row r="838" spans="1:16" s="59" customFormat="1" ht="15.75" x14ac:dyDescent="0.25">
      <c r="A838" s="57" t="s">
        <v>343</v>
      </c>
      <c r="B838" s="56" t="s">
        <v>514</v>
      </c>
      <c r="C838" s="56" t="s">
        <v>71</v>
      </c>
      <c r="D838" s="56" t="s">
        <v>91</v>
      </c>
      <c r="E838" s="56">
        <v>4529900</v>
      </c>
      <c r="F838" s="56"/>
      <c r="G838" s="56"/>
      <c r="H838" s="28">
        <f t="shared" si="320"/>
        <v>29699.600000000002</v>
      </c>
      <c r="I838" s="28">
        <f>SUM(I839+I845+I851)</f>
        <v>29609.9</v>
      </c>
      <c r="J838" s="28">
        <f>SUM(J839+J845+J851)</f>
        <v>89.7</v>
      </c>
      <c r="K838" s="28">
        <f t="shared" si="322"/>
        <v>25931.800000000003</v>
      </c>
      <c r="L838" s="28">
        <f>SUM(L839+L845+L851)</f>
        <v>25849.9</v>
      </c>
      <c r="M838" s="28">
        <f>SUM(M839+M845+M851)</f>
        <v>81.900000000000006</v>
      </c>
      <c r="N838" s="28">
        <f t="shared" si="310"/>
        <v>87.313633853654608</v>
      </c>
      <c r="O838" s="28">
        <f t="shared" si="311"/>
        <v>87.301544415887932</v>
      </c>
      <c r="P838" s="28">
        <f t="shared" si="315"/>
        <v>91.304347826086968</v>
      </c>
    </row>
    <row r="839" spans="1:16" s="59" customFormat="1" ht="47.25" x14ac:dyDescent="0.25">
      <c r="A839" s="57" t="s">
        <v>527</v>
      </c>
      <c r="B839" s="56" t="s">
        <v>514</v>
      </c>
      <c r="C839" s="56" t="s">
        <v>71</v>
      </c>
      <c r="D839" s="56" t="s">
        <v>91</v>
      </c>
      <c r="E839" s="56">
        <v>4529901</v>
      </c>
      <c r="F839" s="56"/>
      <c r="G839" s="56"/>
      <c r="H839" s="28">
        <f t="shared" si="320"/>
        <v>4865.8</v>
      </c>
      <c r="I839" s="28">
        <f>I840+I843</f>
        <v>4865.8</v>
      </c>
      <c r="J839" s="84"/>
      <c r="K839" s="28">
        <f t="shared" si="322"/>
        <v>4133.5</v>
      </c>
      <c r="L839" s="28">
        <f>L840+L843</f>
        <v>4133.5</v>
      </c>
      <c r="M839" s="84"/>
      <c r="N839" s="28">
        <f t="shared" si="310"/>
        <v>84.950059599654736</v>
      </c>
      <c r="O839" s="28">
        <f t="shared" si="311"/>
        <v>84.950059599654736</v>
      </c>
      <c r="P839" s="28"/>
    </row>
    <row r="840" spans="1:16" s="21" customFormat="1" ht="15.75" x14ac:dyDescent="0.25">
      <c r="A840" s="60" t="s">
        <v>795</v>
      </c>
      <c r="B840" s="61" t="s">
        <v>514</v>
      </c>
      <c r="C840" s="61" t="s">
        <v>71</v>
      </c>
      <c r="D840" s="61" t="s">
        <v>91</v>
      </c>
      <c r="E840" s="61">
        <v>4529901</v>
      </c>
      <c r="F840" s="61"/>
      <c r="G840" s="61" t="s">
        <v>592</v>
      </c>
      <c r="H840" s="62">
        <f t="shared" si="320"/>
        <v>4820</v>
      </c>
      <c r="I840" s="62">
        <f>SUM(I841:I842)</f>
        <v>4820</v>
      </c>
      <c r="J840" s="79"/>
      <c r="K840" s="62">
        <f t="shared" si="322"/>
        <v>4120.2</v>
      </c>
      <c r="L840" s="62">
        <f>SUM(L841:L842)</f>
        <v>4120.2</v>
      </c>
      <c r="M840" s="79"/>
      <c r="N840" s="62">
        <f t="shared" si="310"/>
        <v>85.481327800829874</v>
      </c>
      <c r="O840" s="62">
        <f t="shared" si="311"/>
        <v>85.481327800829874</v>
      </c>
      <c r="P840" s="62"/>
    </row>
    <row r="841" spans="1:16" s="21" customFormat="1" ht="15.75" x14ac:dyDescent="0.25">
      <c r="A841" s="60" t="s">
        <v>796</v>
      </c>
      <c r="B841" s="61" t="s">
        <v>514</v>
      </c>
      <c r="C841" s="61" t="s">
        <v>71</v>
      </c>
      <c r="D841" s="61" t="s">
        <v>91</v>
      </c>
      <c r="E841" s="61">
        <v>4529901</v>
      </c>
      <c r="F841" s="61"/>
      <c r="G841" s="61" t="s">
        <v>593</v>
      </c>
      <c r="H841" s="62">
        <f t="shared" si="320"/>
        <v>4680</v>
      </c>
      <c r="I841" s="62">
        <v>4680</v>
      </c>
      <c r="J841" s="79"/>
      <c r="K841" s="62">
        <f t="shared" si="322"/>
        <v>4041.7</v>
      </c>
      <c r="L841" s="62">
        <v>4041.7</v>
      </c>
      <c r="M841" s="79"/>
      <c r="N841" s="62">
        <f t="shared" si="310"/>
        <v>86.361111111111114</v>
      </c>
      <c r="O841" s="62">
        <f t="shared" si="311"/>
        <v>86.361111111111114</v>
      </c>
      <c r="P841" s="62"/>
    </row>
    <row r="842" spans="1:16" s="21" customFormat="1" ht="15.75" x14ac:dyDescent="0.25">
      <c r="A842" s="60" t="s">
        <v>348</v>
      </c>
      <c r="B842" s="61" t="s">
        <v>514</v>
      </c>
      <c r="C842" s="61" t="s">
        <v>71</v>
      </c>
      <c r="D842" s="61" t="s">
        <v>91</v>
      </c>
      <c r="E842" s="61">
        <v>4529901</v>
      </c>
      <c r="F842" s="61"/>
      <c r="G842" s="61" t="s">
        <v>594</v>
      </c>
      <c r="H842" s="62">
        <f t="shared" si="320"/>
        <v>140</v>
      </c>
      <c r="I842" s="62">
        <v>140</v>
      </c>
      <c r="J842" s="79"/>
      <c r="K842" s="62">
        <f t="shared" si="322"/>
        <v>78.5</v>
      </c>
      <c r="L842" s="62">
        <v>78.5</v>
      </c>
      <c r="M842" s="79"/>
      <c r="N842" s="62">
        <f t="shared" si="310"/>
        <v>56.071428571428569</v>
      </c>
      <c r="O842" s="62">
        <f t="shared" si="311"/>
        <v>56.071428571428569</v>
      </c>
      <c r="P842" s="62"/>
    </row>
    <row r="843" spans="1:16" s="21" customFormat="1" ht="15.75" x14ac:dyDescent="0.25">
      <c r="A843" s="60" t="s">
        <v>389</v>
      </c>
      <c r="B843" s="61" t="s">
        <v>514</v>
      </c>
      <c r="C843" s="61" t="s">
        <v>71</v>
      </c>
      <c r="D843" s="61" t="s">
        <v>91</v>
      </c>
      <c r="E843" s="61">
        <v>4529901</v>
      </c>
      <c r="F843" s="61"/>
      <c r="G843" s="61">
        <v>240</v>
      </c>
      <c r="H843" s="62">
        <f t="shared" si="320"/>
        <v>45.8</v>
      </c>
      <c r="I843" s="62">
        <f>SUM(I844)</f>
        <v>45.8</v>
      </c>
      <c r="J843" s="79"/>
      <c r="K843" s="62">
        <f t="shared" si="322"/>
        <v>13.3</v>
      </c>
      <c r="L843" s="62">
        <f>SUM(L844)</f>
        <v>13.3</v>
      </c>
      <c r="M843" s="62">
        <f>SUM(M844)</f>
        <v>0</v>
      </c>
      <c r="N843" s="62">
        <f t="shared" ref="N843:N906" si="323">K843*100/H843</f>
        <v>29.039301310043669</v>
      </c>
      <c r="O843" s="62">
        <f t="shared" ref="O843:O906" si="324">L843*100/I843</f>
        <v>29.039301310043669</v>
      </c>
      <c r="P843" s="62"/>
    </row>
    <row r="844" spans="1:16" s="21" customFormat="1" ht="15.75" x14ac:dyDescent="0.25">
      <c r="A844" s="60" t="s">
        <v>390</v>
      </c>
      <c r="B844" s="61" t="s">
        <v>514</v>
      </c>
      <c r="C844" s="61" t="s">
        <v>71</v>
      </c>
      <c r="D844" s="61" t="s">
        <v>91</v>
      </c>
      <c r="E844" s="61">
        <v>4529901</v>
      </c>
      <c r="F844" s="61"/>
      <c r="G844" s="61">
        <v>244</v>
      </c>
      <c r="H844" s="62">
        <f t="shared" si="320"/>
        <v>45.8</v>
      </c>
      <c r="I844" s="62">
        <v>45.8</v>
      </c>
      <c r="J844" s="79"/>
      <c r="K844" s="62">
        <f t="shared" si="322"/>
        <v>13.3</v>
      </c>
      <c r="L844" s="62">
        <v>13.3</v>
      </c>
      <c r="M844" s="79"/>
      <c r="N844" s="62">
        <f t="shared" si="323"/>
        <v>29.039301310043669</v>
      </c>
      <c r="O844" s="62">
        <f t="shared" si="324"/>
        <v>29.039301310043669</v>
      </c>
      <c r="P844" s="62"/>
    </row>
    <row r="845" spans="1:16" s="59" customFormat="1" ht="47.25" x14ac:dyDescent="0.25">
      <c r="A845" s="57" t="s">
        <v>527</v>
      </c>
      <c r="B845" s="56" t="s">
        <v>514</v>
      </c>
      <c r="C845" s="56" t="s">
        <v>71</v>
      </c>
      <c r="D845" s="56" t="s">
        <v>91</v>
      </c>
      <c r="E845" s="56">
        <v>4529902</v>
      </c>
      <c r="F845" s="56"/>
      <c r="G845" s="56"/>
      <c r="H845" s="28">
        <f t="shared" si="320"/>
        <v>17242.7</v>
      </c>
      <c r="I845" s="28">
        <f>I846+I849</f>
        <v>17153</v>
      </c>
      <c r="J845" s="28">
        <f>J849</f>
        <v>89.7</v>
      </c>
      <c r="K845" s="28">
        <f t="shared" si="322"/>
        <v>14934.2</v>
      </c>
      <c r="L845" s="28">
        <f>L846+L849</f>
        <v>14852.300000000001</v>
      </c>
      <c r="M845" s="28">
        <f>M849</f>
        <v>81.900000000000006</v>
      </c>
      <c r="N845" s="28">
        <f t="shared" si="323"/>
        <v>86.611725541823489</v>
      </c>
      <c r="O845" s="28">
        <f t="shared" si="324"/>
        <v>86.58718591500029</v>
      </c>
      <c r="P845" s="28">
        <f t="shared" ref="P845:P906" si="325">M845*100/J845</f>
        <v>91.304347826086968</v>
      </c>
    </row>
    <row r="846" spans="1:16" s="21" customFormat="1" ht="15.75" x14ac:dyDescent="0.25">
      <c r="A846" s="60" t="s">
        <v>795</v>
      </c>
      <c r="B846" s="61" t="s">
        <v>514</v>
      </c>
      <c r="C846" s="61" t="s">
        <v>71</v>
      </c>
      <c r="D846" s="61" t="s">
        <v>91</v>
      </c>
      <c r="E846" s="61">
        <v>4529902</v>
      </c>
      <c r="F846" s="61"/>
      <c r="G846" s="61" t="s">
        <v>592</v>
      </c>
      <c r="H846" s="62">
        <f t="shared" si="320"/>
        <v>16712</v>
      </c>
      <c r="I846" s="62">
        <f>SUM(I847:I848)</f>
        <v>16712</v>
      </c>
      <c r="J846" s="79"/>
      <c r="K846" s="62">
        <f t="shared" si="322"/>
        <v>14571.800000000001</v>
      </c>
      <c r="L846" s="62">
        <f>SUM(L847:L848)</f>
        <v>14571.800000000001</v>
      </c>
      <c r="M846" s="79"/>
      <c r="N846" s="62">
        <f t="shared" si="323"/>
        <v>87.193633317376737</v>
      </c>
      <c r="O846" s="62">
        <f t="shared" si="324"/>
        <v>87.193633317376737</v>
      </c>
      <c r="P846" s="62"/>
    </row>
    <row r="847" spans="1:16" s="21" customFormat="1" ht="15.75" x14ac:dyDescent="0.25">
      <c r="A847" s="60" t="s">
        <v>796</v>
      </c>
      <c r="B847" s="61" t="s">
        <v>514</v>
      </c>
      <c r="C847" s="61" t="s">
        <v>71</v>
      </c>
      <c r="D847" s="61" t="s">
        <v>91</v>
      </c>
      <c r="E847" s="61">
        <v>4529902</v>
      </c>
      <c r="F847" s="61"/>
      <c r="G847" s="61" t="s">
        <v>593</v>
      </c>
      <c r="H847" s="62">
        <f t="shared" si="320"/>
        <v>16007</v>
      </c>
      <c r="I847" s="62">
        <v>16007</v>
      </c>
      <c r="J847" s="79"/>
      <c r="K847" s="62">
        <f t="shared" si="322"/>
        <v>14418.6</v>
      </c>
      <c r="L847" s="62">
        <v>14418.6</v>
      </c>
      <c r="M847" s="79"/>
      <c r="N847" s="62">
        <f t="shared" si="323"/>
        <v>90.07684138189542</v>
      </c>
      <c r="O847" s="62">
        <f t="shared" si="324"/>
        <v>90.07684138189542</v>
      </c>
      <c r="P847" s="62"/>
    </row>
    <row r="848" spans="1:16" s="21" customFormat="1" ht="15.75" x14ac:dyDescent="0.25">
      <c r="A848" s="60" t="s">
        <v>348</v>
      </c>
      <c r="B848" s="61" t="s">
        <v>514</v>
      </c>
      <c r="C848" s="61" t="s">
        <v>71</v>
      </c>
      <c r="D848" s="61" t="s">
        <v>91</v>
      </c>
      <c r="E848" s="61">
        <v>4529902</v>
      </c>
      <c r="F848" s="61"/>
      <c r="G848" s="61" t="s">
        <v>594</v>
      </c>
      <c r="H848" s="62">
        <f t="shared" si="320"/>
        <v>705</v>
      </c>
      <c r="I848" s="62">
        <v>705</v>
      </c>
      <c r="J848" s="79"/>
      <c r="K848" s="62">
        <f t="shared" si="322"/>
        <v>153.19999999999999</v>
      </c>
      <c r="L848" s="62">
        <v>153.19999999999999</v>
      </c>
      <c r="M848" s="79"/>
      <c r="N848" s="62">
        <f t="shared" si="323"/>
        <v>21.730496453900706</v>
      </c>
      <c r="O848" s="62">
        <f t="shared" si="324"/>
        <v>21.730496453900706</v>
      </c>
      <c r="P848" s="62"/>
    </row>
    <row r="849" spans="1:16" s="21" customFormat="1" ht="20.25" customHeight="1" x14ac:dyDescent="0.25">
      <c r="A849" s="60" t="s">
        <v>389</v>
      </c>
      <c r="B849" s="61" t="s">
        <v>514</v>
      </c>
      <c r="C849" s="61" t="s">
        <v>71</v>
      </c>
      <c r="D849" s="61" t="s">
        <v>91</v>
      </c>
      <c r="E849" s="61">
        <v>4529902</v>
      </c>
      <c r="F849" s="61"/>
      <c r="G849" s="61">
        <v>240</v>
      </c>
      <c r="H849" s="62">
        <f t="shared" si="320"/>
        <v>530.70000000000005</v>
      </c>
      <c r="I849" s="62">
        <f>I850</f>
        <v>441</v>
      </c>
      <c r="J849" s="79">
        <f>SUM(J850)</f>
        <v>89.7</v>
      </c>
      <c r="K849" s="62">
        <f t="shared" si="322"/>
        <v>362.4</v>
      </c>
      <c r="L849" s="62">
        <f>L850</f>
        <v>280.5</v>
      </c>
      <c r="M849" s="79">
        <f>SUM(M850)</f>
        <v>81.900000000000006</v>
      </c>
      <c r="N849" s="62">
        <f t="shared" si="323"/>
        <v>68.287167891464094</v>
      </c>
      <c r="O849" s="62">
        <f t="shared" si="324"/>
        <v>63.605442176870746</v>
      </c>
      <c r="P849" s="62">
        <f t="shared" si="325"/>
        <v>91.304347826086968</v>
      </c>
    </row>
    <row r="850" spans="1:16" s="21" customFormat="1" ht="22.5" customHeight="1" x14ac:dyDescent="0.25">
      <c r="A850" s="60" t="s">
        <v>390</v>
      </c>
      <c r="B850" s="61" t="s">
        <v>514</v>
      </c>
      <c r="C850" s="61" t="s">
        <v>71</v>
      </c>
      <c r="D850" s="61" t="s">
        <v>91</v>
      </c>
      <c r="E850" s="61">
        <v>4529902</v>
      </c>
      <c r="F850" s="61"/>
      <c r="G850" s="61">
        <v>244</v>
      </c>
      <c r="H850" s="62">
        <f t="shared" si="320"/>
        <v>530.70000000000005</v>
      </c>
      <c r="I850" s="62">
        <v>441</v>
      </c>
      <c r="J850" s="79">
        <v>89.7</v>
      </c>
      <c r="K850" s="62">
        <f t="shared" si="322"/>
        <v>362.4</v>
      </c>
      <c r="L850" s="62">
        <v>280.5</v>
      </c>
      <c r="M850" s="79">
        <v>81.900000000000006</v>
      </c>
      <c r="N850" s="62">
        <f t="shared" si="323"/>
        <v>68.287167891464094</v>
      </c>
      <c r="O850" s="62">
        <f t="shared" si="324"/>
        <v>63.605442176870746</v>
      </c>
      <c r="P850" s="62">
        <f t="shared" si="325"/>
        <v>91.304347826086968</v>
      </c>
    </row>
    <row r="851" spans="1:16" s="59" customFormat="1" ht="32.25" customHeight="1" x14ac:dyDescent="0.25">
      <c r="A851" s="57" t="s">
        <v>527</v>
      </c>
      <c r="B851" s="56" t="s">
        <v>514</v>
      </c>
      <c r="C851" s="56" t="s">
        <v>71</v>
      </c>
      <c r="D851" s="56" t="s">
        <v>91</v>
      </c>
      <c r="E851" s="56">
        <v>4529903</v>
      </c>
      <c r="F851" s="56"/>
      <c r="G851" s="56"/>
      <c r="H851" s="28">
        <f t="shared" si="320"/>
        <v>7591.1</v>
      </c>
      <c r="I851" s="28">
        <f>I852+I855+I857</f>
        <v>7591.1</v>
      </c>
      <c r="J851" s="84"/>
      <c r="K851" s="28">
        <f t="shared" si="322"/>
        <v>6864.1</v>
      </c>
      <c r="L851" s="28">
        <f>L852+L855+L857</f>
        <v>6864.1</v>
      </c>
      <c r="M851" s="84"/>
      <c r="N851" s="28">
        <f t="shared" si="323"/>
        <v>90.422995349817541</v>
      </c>
      <c r="O851" s="28">
        <f t="shared" si="324"/>
        <v>90.422995349817541</v>
      </c>
      <c r="P851" s="28"/>
    </row>
    <row r="852" spans="1:16" s="21" customFormat="1" ht="15.75" x14ac:dyDescent="0.25">
      <c r="A852" s="60" t="s">
        <v>795</v>
      </c>
      <c r="B852" s="61" t="s">
        <v>514</v>
      </c>
      <c r="C852" s="61" t="s">
        <v>71</v>
      </c>
      <c r="D852" s="61" t="s">
        <v>91</v>
      </c>
      <c r="E852" s="61">
        <v>4529903</v>
      </c>
      <c r="F852" s="61"/>
      <c r="G852" s="61" t="s">
        <v>592</v>
      </c>
      <c r="H852" s="62">
        <f t="shared" si="320"/>
        <v>7142</v>
      </c>
      <c r="I852" s="62">
        <f>SUM(I853:I854)</f>
        <v>7142</v>
      </c>
      <c r="J852" s="79"/>
      <c r="K852" s="62">
        <f t="shared" si="322"/>
        <v>6567</v>
      </c>
      <c r="L852" s="62">
        <f>SUM(L853:L854)</f>
        <v>6567</v>
      </c>
      <c r="M852" s="79"/>
      <c r="N852" s="62">
        <f t="shared" si="323"/>
        <v>91.949033884066083</v>
      </c>
      <c r="O852" s="62">
        <f t="shared" si="324"/>
        <v>91.949033884066083</v>
      </c>
      <c r="P852" s="62"/>
    </row>
    <row r="853" spans="1:16" s="21" customFormat="1" ht="15.75" x14ac:dyDescent="0.25">
      <c r="A853" s="60" t="s">
        <v>796</v>
      </c>
      <c r="B853" s="61" t="s">
        <v>514</v>
      </c>
      <c r="C853" s="61" t="s">
        <v>71</v>
      </c>
      <c r="D853" s="61" t="s">
        <v>91</v>
      </c>
      <c r="E853" s="61">
        <v>4529903</v>
      </c>
      <c r="F853" s="61"/>
      <c r="G853" s="61" t="s">
        <v>593</v>
      </c>
      <c r="H853" s="62">
        <f t="shared" si="320"/>
        <v>6892</v>
      </c>
      <c r="I853" s="62">
        <v>6892</v>
      </c>
      <c r="J853" s="79"/>
      <c r="K853" s="62">
        <f t="shared" si="322"/>
        <v>6477.7</v>
      </c>
      <c r="L853" s="62">
        <v>6477.7</v>
      </c>
      <c r="M853" s="79"/>
      <c r="N853" s="62">
        <f t="shared" si="323"/>
        <v>93.988682530470115</v>
      </c>
      <c r="O853" s="62">
        <f t="shared" si="324"/>
        <v>93.988682530470115</v>
      </c>
      <c r="P853" s="62"/>
    </row>
    <row r="854" spans="1:16" s="21" customFormat="1" ht="15.75" x14ac:dyDescent="0.25">
      <c r="A854" s="60" t="s">
        <v>348</v>
      </c>
      <c r="B854" s="61" t="s">
        <v>514</v>
      </c>
      <c r="C854" s="61" t="s">
        <v>71</v>
      </c>
      <c r="D854" s="61" t="s">
        <v>91</v>
      </c>
      <c r="E854" s="61">
        <v>4529903</v>
      </c>
      <c r="F854" s="61"/>
      <c r="G854" s="61" t="s">
        <v>594</v>
      </c>
      <c r="H854" s="62">
        <f t="shared" si="320"/>
        <v>250</v>
      </c>
      <c r="I854" s="62">
        <v>250</v>
      </c>
      <c r="J854" s="79"/>
      <c r="K854" s="62">
        <f t="shared" si="322"/>
        <v>89.3</v>
      </c>
      <c r="L854" s="62">
        <v>89.3</v>
      </c>
      <c r="M854" s="79"/>
      <c r="N854" s="62">
        <f t="shared" si="323"/>
        <v>35.72</v>
      </c>
      <c r="O854" s="62">
        <f t="shared" si="324"/>
        <v>35.72</v>
      </c>
      <c r="P854" s="62"/>
    </row>
    <row r="855" spans="1:16" s="21" customFormat="1" ht="15.75" x14ac:dyDescent="0.25">
      <c r="A855" s="60" t="s">
        <v>389</v>
      </c>
      <c r="B855" s="61" t="s">
        <v>514</v>
      </c>
      <c r="C855" s="61" t="s">
        <v>71</v>
      </c>
      <c r="D855" s="61" t="s">
        <v>91</v>
      </c>
      <c r="E855" s="61">
        <v>4529903</v>
      </c>
      <c r="F855" s="61"/>
      <c r="G855" s="61">
        <v>240</v>
      </c>
      <c r="H855" s="62">
        <f t="shared" si="320"/>
        <v>432.1</v>
      </c>
      <c r="I855" s="62">
        <f>SUM(I856)</f>
        <v>432.1</v>
      </c>
      <c r="J855" s="79"/>
      <c r="K855" s="62">
        <f t="shared" si="322"/>
        <v>287.10000000000002</v>
      </c>
      <c r="L855" s="62">
        <f>SUM(L856)</f>
        <v>287.10000000000002</v>
      </c>
      <c r="M855" s="79"/>
      <c r="N855" s="62">
        <f t="shared" si="323"/>
        <v>66.44295302013424</v>
      </c>
      <c r="O855" s="62">
        <f t="shared" si="324"/>
        <v>66.44295302013424</v>
      </c>
      <c r="P855" s="62"/>
    </row>
    <row r="856" spans="1:16" s="21" customFormat="1" ht="15.75" x14ac:dyDescent="0.25">
      <c r="A856" s="60" t="s">
        <v>390</v>
      </c>
      <c r="B856" s="61" t="s">
        <v>514</v>
      </c>
      <c r="C856" s="61" t="s">
        <v>71</v>
      </c>
      <c r="D856" s="61" t="s">
        <v>91</v>
      </c>
      <c r="E856" s="61">
        <v>4529903</v>
      </c>
      <c r="F856" s="61"/>
      <c r="G856" s="61">
        <v>244</v>
      </c>
      <c r="H856" s="62">
        <f t="shared" si="320"/>
        <v>432.1</v>
      </c>
      <c r="I856" s="62">
        <v>432.1</v>
      </c>
      <c r="J856" s="79"/>
      <c r="K856" s="62">
        <f t="shared" si="322"/>
        <v>287.10000000000002</v>
      </c>
      <c r="L856" s="62">
        <v>287.10000000000002</v>
      </c>
      <c r="M856" s="79"/>
      <c r="N856" s="62">
        <f t="shared" si="323"/>
        <v>66.44295302013424</v>
      </c>
      <c r="O856" s="62">
        <f t="shared" si="324"/>
        <v>66.44295302013424</v>
      </c>
      <c r="P856" s="62"/>
    </row>
    <row r="857" spans="1:16" s="21" customFormat="1" ht="15.75" x14ac:dyDescent="0.25">
      <c r="A857" s="63" t="s">
        <v>353</v>
      </c>
      <c r="B857" s="61" t="s">
        <v>514</v>
      </c>
      <c r="C857" s="61" t="s">
        <v>71</v>
      </c>
      <c r="D857" s="61" t="s">
        <v>91</v>
      </c>
      <c r="E857" s="61">
        <v>4529903</v>
      </c>
      <c r="F857" s="61"/>
      <c r="G857" s="61">
        <v>850</v>
      </c>
      <c r="H857" s="62">
        <f t="shared" si="320"/>
        <v>17</v>
      </c>
      <c r="I857" s="62">
        <f>SUM(I858)</f>
        <v>17</v>
      </c>
      <c r="J857" s="79"/>
      <c r="K857" s="62">
        <f t="shared" si="322"/>
        <v>10</v>
      </c>
      <c r="L857" s="62">
        <f>SUM(L858)</f>
        <v>10</v>
      </c>
      <c r="M857" s="79"/>
      <c r="N857" s="62">
        <f t="shared" si="323"/>
        <v>58.823529411764703</v>
      </c>
      <c r="O857" s="62">
        <f t="shared" si="324"/>
        <v>58.823529411764703</v>
      </c>
      <c r="P857" s="62"/>
    </row>
    <row r="858" spans="1:16" s="21" customFormat="1" ht="15.75" x14ac:dyDescent="0.25">
      <c r="A858" s="63" t="s">
        <v>354</v>
      </c>
      <c r="B858" s="61" t="s">
        <v>514</v>
      </c>
      <c r="C858" s="61" t="s">
        <v>71</v>
      </c>
      <c r="D858" s="61" t="s">
        <v>91</v>
      </c>
      <c r="E858" s="61">
        <v>4529903</v>
      </c>
      <c r="F858" s="61"/>
      <c r="G858" s="61">
        <v>852</v>
      </c>
      <c r="H858" s="62">
        <f t="shared" si="320"/>
        <v>17</v>
      </c>
      <c r="I858" s="62">
        <v>17</v>
      </c>
      <c r="J858" s="79"/>
      <c r="K858" s="62">
        <f t="shared" si="322"/>
        <v>10</v>
      </c>
      <c r="L858" s="62">
        <v>10</v>
      </c>
      <c r="M858" s="79"/>
      <c r="N858" s="62">
        <f t="shared" si="323"/>
        <v>58.823529411764703</v>
      </c>
      <c r="O858" s="62">
        <f t="shared" si="324"/>
        <v>58.823529411764703</v>
      </c>
      <c r="P858" s="62"/>
    </row>
    <row r="859" spans="1:16" s="59" customFormat="1" ht="15.75" x14ac:dyDescent="0.25">
      <c r="A859" s="57" t="s">
        <v>407</v>
      </c>
      <c r="B859" s="56" t="s">
        <v>514</v>
      </c>
      <c r="C859" s="56" t="s">
        <v>71</v>
      </c>
      <c r="D859" s="56" t="s">
        <v>91</v>
      </c>
      <c r="E859" s="56">
        <v>5220000</v>
      </c>
      <c r="F859" s="56"/>
      <c r="G859" s="56"/>
      <c r="H859" s="28">
        <f t="shared" si="320"/>
        <v>262.3</v>
      </c>
      <c r="I859" s="28"/>
      <c r="J859" s="84">
        <f>J862+J864</f>
        <v>262.3</v>
      </c>
      <c r="K859" s="28">
        <f t="shared" si="322"/>
        <v>214.5</v>
      </c>
      <c r="L859" s="28"/>
      <c r="M859" s="84">
        <f>M862+M864</f>
        <v>214.5</v>
      </c>
      <c r="N859" s="28">
        <f t="shared" si="323"/>
        <v>81.776591688905825</v>
      </c>
      <c r="O859" s="28"/>
      <c r="P859" s="28">
        <f t="shared" si="325"/>
        <v>81.776591688905825</v>
      </c>
    </row>
    <row r="860" spans="1:16" s="21" customFormat="1" ht="15.75" hidden="1" x14ac:dyDescent="0.25">
      <c r="A860" s="60" t="s">
        <v>390</v>
      </c>
      <c r="B860" s="61" t="s">
        <v>514</v>
      </c>
      <c r="C860" s="61" t="s">
        <v>71</v>
      </c>
      <c r="D860" s="61" t="s">
        <v>91</v>
      </c>
      <c r="E860" s="61">
        <v>5222800</v>
      </c>
      <c r="F860" s="61"/>
      <c r="G860" s="61">
        <v>244</v>
      </c>
      <c r="H860" s="28">
        <f t="shared" si="320"/>
        <v>0</v>
      </c>
      <c r="I860" s="62"/>
      <c r="J860" s="79"/>
      <c r="K860" s="28">
        <f t="shared" si="322"/>
        <v>0</v>
      </c>
      <c r="L860" s="62"/>
      <c r="M860" s="79"/>
      <c r="N860" s="28" t="e">
        <f t="shared" si="323"/>
        <v>#DIV/0!</v>
      </c>
      <c r="O860" s="28"/>
      <c r="P860" s="28" t="e">
        <f t="shared" si="325"/>
        <v>#DIV/0!</v>
      </c>
    </row>
    <row r="861" spans="1:16" s="21" customFormat="1" ht="15.75" hidden="1" x14ac:dyDescent="0.25">
      <c r="A861" s="60" t="s">
        <v>390</v>
      </c>
      <c r="B861" s="61" t="s">
        <v>514</v>
      </c>
      <c r="C861" s="61" t="s">
        <v>71</v>
      </c>
      <c r="D861" s="61" t="s">
        <v>91</v>
      </c>
      <c r="E861" s="61">
        <v>5222800</v>
      </c>
      <c r="F861" s="61"/>
      <c r="G861" s="61">
        <v>244</v>
      </c>
      <c r="H861" s="28">
        <f t="shared" si="320"/>
        <v>0</v>
      </c>
      <c r="I861" s="62"/>
      <c r="J861" s="79"/>
      <c r="K861" s="28">
        <f t="shared" si="322"/>
        <v>0</v>
      </c>
      <c r="L861" s="62"/>
      <c r="M861" s="79"/>
      <c r="N861" s="28" t="e">
        <f t="shared" si="323"/>
        <v>#DIV/0!</v>
      </c>
      <c r="O861" s="28"/>
      <c r="P861" s="28" t="e">
        <f t="shared" si="325"/>
        <v>#DIV/0!</v>
      </c>
    </row>
    <row r="862" spans="1:16" s="21" customFormat="1" ht="15.75" x14ac:dyDescent="0.25">
      <c r="A862" s="60" t="s">
        <v>601</v>
      </c>
      <c r="B862" s="61" t="s">
        <v>514</v>
      </c>
      <c r="C862" s="61" t="s">
        <v>71</v>
      </c>
      <c r="D862" s="61" t="s">
        <v>91</v>
      </c>
      <c r="E862" s="61" t="s">
        <v>656</v>
      </c>
      <c r="F862" s="61"/>
      <c r="G862" s="61" t="s">
        <v>802</v>
      </c>
      <c r="H862" s="62">
        <f t="shared" si="320"/>
        <v>56</v>
      </c>
      <c r="I862" s="62"/>
      <c r="J862" s="79">
        <f>J863</f>
        <v>56</v>
      </c>
      <c r="K862" s="62">
        <f t="shared" si="322"/>
        <v>40.799999999999997</v>
      </c>
      <c r="L862" s="62"/>
      <c r="M862" s="79">
        <f>M863</f>
        <v>40.799999999999997</v>
      </c>
      <c r="N862" s="62">
        <f t="shared" si="323"/>
        <v>72.857142857142847</v>
      </c>
      <c r="O862" s="62"/>
      <c r="P862" s="62">
        <f t="shared" si="325"/>
        <v>72.857142857142847</v>
      </c>
    </row>
    <row r="863" spans="1:16" s="21" customFormat="1" ht="15.75" x14ac:dyDescent="0.25">
      <c r="A863" s="60" t="s">
        <v>348</v>
      </c>
      <c r="B863" s="61" t="s">
        <v>514</v>
      </c>
      <c r="C863" s="61" t="s">
        <v>71</v>
      </c>
      <c r="D863" s="61" t="s">
        <v>91</v>
      </c>
      <c r="E863" s="61">
        <v>5225601</v>
      </c>
      <c r="F863" s="61"/>
      <c r="G863" s="61" t="s">
        <v>705</v>
      </c>
      <c r="H863" s="62">
        <f t="shared" si="320"/>
        <v>56</v>
      </c>
      <c r="I863" s="62"/>
      <c r="J863" s="79">
        <v>56</v>
      </c>
      <c r="K863" s="62">
        <f t="shared" si="322"/>
        <v>40.799999999999997</v>
      </c>
      <c r="L863" s="62"/>
      <c r="M863" s="79">
        <v>40.799999999999997</v>
      </c>
      <c r="N863" s="62">
        <f t="shared" si="323"/>
        <v>72.857142857142847</v>
      </c>
      <c r="O863" s="62"/>
      <c r="P863" s="62">
        <f t="shared" si="325"/>
        <v>72.857142857142847</v>
      </c>
    </row>
    <row r="864" spans="1:16" s="21" customFormat="1" ht="15.75" x14ac:dyDescent="0.25">
      <c r="A864" s="60" t="s">
        <v>389</v>
      </c>
      <c r="B864" s="61" t="s">
        <v>514</v>
      </c>
      <c r="C864" s="61" t="s">
        <v>71</v>
      </c>
      <c r="D864" s="61" t="s">
        <v>91</v>
      </c>
      <c r="E864" s="61" t="s">
        <v>656</v>
      </c>
      <c r="F864" s="61"/>
      <c r="G864" s="61" t="s">
        <v>397</v>
      </c>
      <c r="H864" s="62">
        <f t="shared" si="320"/>
        <v>206.3</v>
      </c>
      <c r="I864" s="62"/>
      <c r="J864" s="79">
        <f>SUM(J865:J865)</f>
        <v>206.3</v>
      </c>
      <c r="K864" s="62">
        <f t="shared" si="322"/>
        <v>173.7</v>
      </c>
      <c r="L864" s="62"/>
      <c r="M864" s="79">
        <f>SUM(M865:M865)</f>
        <v>173.7</v>
      </c>
      <c r="N864" s="62">
        <f t="shared" si="323"/>
        <v>84.197770237518171</v>
      </c>
      <c r="O864" s="62"/>
      <c r="P864" s="62">
        <f t="shared" si="325"/>
        <v>84.197770237518171</v>
      </c>
    </row>
    <row r="865" spans="1:16" s="21" customFormat="1" ht="15.75" x14ac:dyDescent="0.25">
      <c r="A865" s="60" t="s">
        <v>390</v>
      </c>
      <c r="B865" s="61" t="s">
        <v>514</v>
      </c>
      <c r="C865" s="61" t="s">
        <v>71</v>
      </c>
      <c r="D865" s="61" t="s">
        <v>91</v>
      </c>
      <c r="E865" s="61">
        <v>5225601</v>
      </c>
      <c r="F865" s="61"/>
      <c r="G865" s="61">
        <v>244</v>
      </c>
      <c r="H865" s="62">
        <f t="shared" si="320"/>
        <v>206.3</v>
      </c>
      <c r="I865" s="62"/>
      <c r="J865" s="79">
        <v>206.3</v>
      </c>
      <c r="K865" s="62">
        <f t="shared" si="322"/>
        <v>173.7</v>
      </c>
      <c r="L865" s="62"/>
      <c r="M865" s="79">
        <v>173.7</v>
      </c>
      <c r="N865" s="62">
        <f t="shared" si="323"/>
        <v>84.197770237518171</v>
      </c>
      <c r="O865" s="62"/>
      <c r="P865" s="62">
        <f t="shared" si="325"/>
        <v>84.197770237518171</v>
      </c>
    </row>
    <row r="866" spans="1:16" s="59" customFormat="1" ht="15.75" x14ac:dyDescent="0.25">
      <c r="A866" s="51" t="s">
        <v>877</v>
      </c>
      <c r="B866" s="56" t="s">
        <v>514</v>
      </c>
      <c r="C866" s="56" t="s">
        <v>71</v>
      </c>
      <c r="D866" s="56" t="s">
        <v>91</v>
      </c>
      <c r="E866" s="56" t="s">
        <v>801</v>
      </c>
      <c r="F866" s="56"/>
      <c r="G866" s="56"/>
      <c r="H866" s="28">
        <f t="shared" si="320"/>
        <v>3291.8999999999996</v>
      </c>
      <c r="I866" s="28">
        <f>I869+I871+I873+I875</f>
        <v>3291.8999999999996</v>
      </c>
      <c r="J866" s="84"/>
      <c r="K866" s="28">
        <f t="shared" si="322"/>
        <v>2476</v>
      </c>
      <c r="L866" s="28">
        <f>L869+L871+L873+L875</f>
        <v>2476</v>
      </c>
      <c r="M866" s="84"/>
      <c r="N866" s="28">
        <f t="shared" si="323"/>
        <v>75.214921473920839</v>
      </c>
      <c r="O866" s="28">
        <f t="shared" si="324"/>
        <v>75.214921473920839</v>
      </c>
      <c r="P866" s="28"/>
    </row>
    <row r="867" spans="1:16" s="21" customFormat="1" ht="15.75" hidden="1" x14ac:dyDescent="0.25">
      <c r="A867" s="60" t="s">
        <v>389</v>
      </c>
      <c r="B867" s="61" t="s">
        <v>514</v>
      </c>
      <c r="C867" s="61" t="s">
        <v>71</v>
      </c>
      <c r="D867" s="61" t="s">
        <v>91</v>
      </c>
      <c r="E867" s="61">
        <v>7950100</v>
      </c>
      <c r="F867" s="61"/>
      <c r="G867" s="61" t="s">
        <v>397</v>
      </c>
      <c r="H867" s="28">
        <f t="shared" si="320"/>
        <v>0</v>
      </c>
      <c r="I867" s="62">
        <f>SUM(I868:I868)</f>
        <v>0</v>
      </c>
      <c r="J867" s="79"/>
      <c r="K867" s="28">
        <f t="shared" si="322"/>
        <v>0</v>
      </c>
      <c r="L867" s="62">
        <f>SUM(L868:L868)</f>
        <v>0</v>
      </c>
      <c r="M867" s="79"/>
      <c r="N867" s="28" t="e">
        <f t="shared" si="323"/>
        <v>#DIV/0!</v>
      </c>
      <c r="O867" s="28" t="e">
        <f t="shared" si="324"/>
        <v>#DIV/0!</v>
      </c>
      <c r="P867" s="28"/>
    </row>
    <row r="868" spans="1:16" s="21" customFormat="1" ht="15.75" hidden="1" x14ac:dyDescent="0.25">
      <c r="A868" s="60" t="s">
        <v>390</v>
      </c>
      <c r="B868" s="61" t="s">
        <v>514</v>
      </c>
      <c r="C868" s="61" t="s">
        <v>71</v>
      </c>
      <c r="D868" s="61" t="s">
        <v>91</v>
      </c>
      <c r="E868" s="61">
        <v>7950117</v>
      </c>
      <c r="F868" s="61"/>
      <c r="G868" s="61" t="s">
        <v>392</v>
      </c>
      <c r="H868" s="28">
        <f t="shared" si="320"/>
        <v>0</v>
      </c>
      <c r="I868" s="62">
        <f>SUM('[1]свод 2012'!U415)</f>
        <v>0</v>
      </c>
      <c r="J868" s="79"/>
      <c r="K868" s="28">
        <f t="shared" si="322"/>
        <v>0</v>
      </c>
      <c r="L868" s="62">
        <f>SUM('[1]свод 2012'!X415)</f>
        <v>0</v>
      </c>
      <c r="M868" s="79"/>
      <c r="N868" s="28" t="e">
        <f t="shared" si="323"/>
        <v>#DIV/0!</v>
      </c>
      <c r="O868" s="28" t="e">
        <f t="shared" si="324"/>
        <v>#DIV/0!</v>
      </c>
      <c r="P868" s="28"/>
    </row>
    <row r="869" spans="1:16" s="21" customFormat="1" ht="15.75" x14ac:dyDescent="0.25">
      <c r="A869" s="60" t="s">
        <v>795</v>
      </c>
      <c r="B869" s="61" t="s">
        <v>514</v>
      </c>
      <c r="C869" s="61" t="s">
        <v>71</v>
      </c>
      <c r="D869" s="61" t="s">
        <v>91</v>
      </c>
      <c r="E869" s="61" t="s">
        <v>801</v>
      </c>
      <c r="F869" s="61"/>
      <c r="G869" s="61" t="s">
        <v>592</v>
      </c>
      <c r="H869" s="62">
        <f t="shared" si="320"/>
        <v>33.6</v>
      </c>
      <c r="I869" s="62">
        <f>I870</f>
        <v>33.6</v>
      </c>
      <c r="J869" s="79"/>
      <c r="K869" s="62">
        <f t="shared" si="322"/>
        <v>13</v>
      </c>
      <c r="L869" s="62">
        <f>L870</f>
        <v>13</v>
      </c>
      <c r="M869" s="79"/>
      <c r="N869" s="62">
        <f t="shared" si="323"/>
        <v>38.69047619047619</v>
      </c>
      <c r="O869" s="62">
        <f t="shared" si="324"/>
        <v>38.69047619047619</v>
      </c>
      <c r="P869" s="62"/>
    </row>
    <row r="870" spans="1:16" s="21" customFormat="1" ht="15.75" x14ac:dyDescent="0.25">
      <c r="A870" s="60" t="s">
        <v>348</v>
      </c>
      <c r="B870" s="61" t="s">
        <v>514</v>
      </c>
      <c r="C870" s="61" t="s">
        <v>71</v>
      </c>
      <c r="D870" s="61" t="s">
        <v>91</v>
      </c>
      <c r="E870" s="61" t="s">
        <v>801</v>
      </c>
      <c r="F870" s="61"/>
      <c r="G870" s="61" t="s">
        <v>594</v>
      </c>
      <c r="H870" s="62">
        <f t="shared" si="320"/>
        <v>33.6</v>
      </c>
      <c r="I870" s="62">
        <v>33.6</v>
      </c>
      <c r="J870" s="79"/>
      <c r="K870" s="62">
        <f t="shared" si="322"/>
        <v>13</v>
      </c>
      <c r="L870" s="62">
        <v>13</v>
      </c>
      <c r="M870" s="79"/>
      <c r="N870" s="62">
        <f t="shared" si="323"/>
        <v>38.69047619047619</v>
      </c>
      <c r="O870" s="62">
        <f t="shared" si="324"/>
        <v>38.69047619047619</v>
      </c>
      <c r="P870" s="62"/>
    </row>
    <row r="871" spans="1:16" s="21" customFormat="1" ht="15.75" x14ac:dyDescent="0.25">
      <c r="A871" s="60" t="s">
        <v>389</v>
      </c>
      <c r="B871" s="61" t="s">
        <v>514</v>
      </c>
      <c r="C871" s="61" t="s">
        <v>71</v>
      </c>
      <c r="D871" s="61" t="s">
        <v>91</v>
      </c>
      <c r="E871" s="61">
        <v>7950203</v>
      </c>
      <c r="F871" s="61"/>
      <c r="G871" s="61" t="s">
        <v>397</v>
      </c>
      <c r="H871" s="62">
        <f t="shared" si="320"/>
        <v>2730.7</v>
      </c>
      <c r="I871" s="62">
        <f>SUM(I872)</f>
        <v>2730.7</v>
      </c>
      <c r="J871" s="79"/>
      <c r="K871" s="62">
        <f t="shared" si="322"/>
        <v>1935.4</v>
      </c>
      <c r="L871" s="62">
        <f>SUM(L872)</f>
        <v>1935.4</v>
      </c>
      <c r="M871" s="79"/>
      <c r="N871" s="62">
        <f t="shared" si="323"/>
        <v>70.875599663090057</v>
      </c>
      <c r="O871" s="62">
        <f t="shared" si="324"/>
        <v>70.875599663090057</v>
      </c>
      <c r="P871" s="62"/>
    </row>
    <row r="872" spans="1:16" s="21" customFormat="1" ht="15.75" x14ac:dyDescent="0.25">
      <c r="A872" s="60" t="s">
        <v>390</v>
      </c>
      <c r="B872" s="61" t="s">
        <v>514</v>
      </c>
      <c r="C872" s="61" t="s">
        <v>71</v>
      </c>
      <c r="D872" s="61" t="s">
        <v>91</v>
      </c>
      <c r="E872" s="61">
        <v>7950203</v>
      </c>
      <c r="F872" s="61"/>
      <c r="G872" s="61" t="s">
        <v>392</v>
      </c>
      <c r="H872" s="62">
        <f>SUM(I872:J872)</f>
        <v>2730.7</v>
      </c>
      <c r="I872" s="62">
        <v>2730.7</v>
      </c>
      <c r="J872" s="79"/>
      <c r="K872" s="62">
        <f>SUM(L872:M872)</f>
        <v>1935.4</v>
      </c>
      <c r="L872" s="62">
        <v>1935.4</v>
      </c>
      <c r="M872" s="79"/>
      <c r="N872" s="62">
        <f t="shared" si="323"/>
        <v>70.875599663090057</v>
      </c>
      <c r="O872" s="62">
        <f t="shared" si="324"/>
        <v>70.875599663090057</v>
      </c>
      <c r="P872" s="62"/>
    </row>
    <row r="873" spans="1:16" s="21" customFormat="1" ht="15.75" x14ac:dyDescent="0.25">
      <c r="A873" s="60" t="s">
        <v>403</v>
      </c>
      <c r="B873" s="61" t="s">
        <v>514</v>
      </c>
      <c r="C873" s="61" t="s">
        <v>71</v>
      </c>
      <c r="D873" s="61" t="s">
        <v>91</v>
      </c>
      <c r="E873" s="61">
        <v>7950203</v>
      </c>
      <c r="F873" s="61"/>
      <c r="G873" s="61" t="s">
        <v>419</v>
      </c>
      <c r="H873" s="62">
        <f t="shared" ref="H873:H874" si="326">SUM(I873:J873)</f>
        <v>200</v>
      </c>
      <c r="I873" s="62">
        <f>I874</f>
        <v>200</v>
      </c>
      <c r="J873" s="79"/>
      <c r="K873" s="62">
        <f t="shared" ref="K873:K876" si="327">SUM(L873:M873)</f>
        <v>200</v>
      </c>
      <c r="L873" s="62">
        <f>L874</f>
        <v>200</v>
      </c>
      <c r="M873" s="79"/>
      <c r="N873" s="62">
        <f t="shared" si="323"/>
        <v>100</v>
      </c>
      <c r="O873" s="62">
        <f t="shared" si="324"/>
        <v>100</v>
      </c>
      <c r="P873" s="62"/>
    </row>
    <row r="874" spans="1:16" s="21" customFormat="1" ht="15.75" x14ac:dyDescent="0.25">
      <c r="A874" s="60" t="s">
        <v>405</v>
      </c>
      <c r="B874" s="61" t="s">
        <v>514</v>
      </c>
      <c r="C874" s="61" t="s">
        <v>71</v>
      </c>
      <c r="D874" s="61" t="s">
        <v>91</v>
      </c>
      <c r="E874" s="61">
        <v>7950203</v>
      </c>
      <c r="F874" s="61"/>
      <c r="G874" s="61" t="s">
        <v>406</v>
      </c>
      <c r="H874" s="62">
        <f t="shared" si="326"/>
        <v>200</v>
      </c>
      <c r="I874" s="62">
        <v>200</v>
      </c>
      <c r="J874" s="79"/>
      <c r="K874" s="62">
        <f t="shared" si="327"/>
        <v>200</v>
      </c>
      <c r="L874" s="62">
        <v>200</v>
      </c>
      <c r="M874" s="79"/>
      <c r="N874" s="62">
        <f t="shared" si="323"/>
        <v>100</v>
      </c>
      <c r="O874" s="62">
        <f t="shared" si="324"/>
        <v>100</v>
      </c>
      <c r="P874" s="62"/>
    </row>
    <row r="875" spans="1:16" s="21" customFormat="1" ht="15.75" x14ac:dyDescent="0.25">
      <c r="A875" s="60" t="s">
        <v>797</v>
      </c>
      <c r="B875" s="61" t="s">
        <v>514</v>
      </c>
      <c r="C875" s="61" t="s">
        <v>71</v>
      </c>
      <c r="D875" s="61" t="s">
        <v>91</v>
      </c>
      <c r="E875" s="61">
        <v>7950203</v>
      </c>
      <c r="F875" s="61"/>
      <c r="G875" s="61" t="s">
        <v>453</v>
      </c>
      <c r="H875" s="62">
        <f t="shared" ref="H875:H876" si="328">SUM(I875:J875)</f>
        <v>327.60000000000002</v>
      </c>
      <c r="I875" s="62">
        <f>I876</f>
        <v>327.60000000000002</v>
      </c>
      <c r="J875" s="79"/>
      <c r="K875" s="62">
        <f t="shared" si="327"/>
        <v>327.60000000000002</v>
      </c>
      <c r="L875" s="62">
        <f>L876</f>
        <v>327.60000000000002</v>
      </c>
      <c r="M875" s="79"/>
      <c r="N875" s="62">
        <f t="shared" si="323"/>
        <v>100</v>
      </c>
      <c r="O875" s="62">
        <f t="shared" si="324"/>
        <v>100</v>
      </c>
      <c r="P875" s="62"/>
    </row>
    <row r="876" spans="1:16" s="21" customFormat="1" ht="15.75" x14ac:dyDescent="0.25">
      <c r="A876" s="60" t="s">
        <v>456</v>
      </c>
      <c r="B876" s="61" t="s">
        <v>514</v>
      </c>
      <c r="C876" s="61" t="s">
        <v>71</v>
      </c>
      <c r="D876" s="61" t="s">
        <v>91</v>
      </c>
      <c r="E876" s="61">
        <v>7950203</v>
      </c>
      <c r="F876" s="61"/>
      <c r="G876" s="61" t="s">
        <v>457</v>
      </c>
      <c r="H876" s="62">
        <f t="shared" si="328"/>
        <v>327.60000000000002</v>
      </c>
      <c r="I876" s="62">
        <v>327.60000000000002</v>
      </c>
      <c r="J876" s="79"/>
      <c r="K876" s="62">
        <f t="shared" si="327"/>
        <v>327.60000000000002</v>
      </c>
      <c r="L876" s="62">
        <v>327.60000000000002</v>
      </c>
      <c r="M876" s="79"/>
      <c r="N876" s="62">
        <f t="shared" si="323"/>
        <v>100</v>
      </c>
      <c r="O876" s="62">
        <f t="shared" si="324"/>
        <v>100</v>
      </c>
      <c r="P876" s="62"/>
    </row>
    <row r="877" spans="1:16" s="59" customFormat="1" ht="15.75" x14ac:dyDescent="0.25">
      <c r="A877" s="80" t="s">
        <v>255</v>
      </c>
      <c r="B877" s="56" t="s">
        <v>514</v>
      </c>
      <c r="C877" s="56">
        <v>10</v>
      </c>
      <c r="D877" s="56"/>
      <c r="E877" s="56"/>
      <c r="F877" s="56"/>
      <c r="G877" s="56"/>
      <c r="H877" s="28">
        <f t="shared" si="320"/>
        <v>14238</v>
      </c>
      <c r="I877" s="28"/>
      <c r="J877" s="28">
        <f>SUM(J878)</f>
        <v>14238</v>
      </c>
      <c r="K877" s="28">
        <f t="shared" ref="K877:K879" si="329">SUM(L877:M877)</f>
        <v>9335.7999999999993</v>
      </c>
      <c r="L877" s="28"/>
      <c r="M877" s="28">
        <f>SUM(M878)</f>
        <v>9335.7999999999993</v>
      </c>
      <c r="N877" s="28">
        <f t="shared" si="323"/>
        <v>65.56960247225733</v>
      </c>
      <c r="O877" s="28"/>
      <c r="P877" s="28">
        <f t="shared" si="325"/>
        <v>65.56960247225733</v>
      </c>
    </row>
    <row r="878" spans="1:16" s="21" customFormat="1" ht="15.75" x14ac:dyDescent="0.25">
      <c r="A878" s="57" t="s">
        <v>258</v>
      </c>
      <c r="B878" s="56" t="s">
        <v>514</v>
      </c>
      <c r="C878" s="56">
        <v>10</v>
      </c>
      <c r="D878" s="56" t="s">
        <v>63</v>
      </c>
      <c r="E878" s="61"/>
      <c r="F878" s="61"/>
      <c r="G878" s="61"/>
      <c r="H878" s="28">
        <f t="shared" si="320"/>
        <v>14238</v>
      </c>
      <c r="I878" s="62"/>
      <c r="J878" s="28">
        <f>J879</f>
        <v>14238</v>
      </c>
      <c r="K878" s="28">
        <f t="shared" si="329"/>
        <v>9335.7999999999993</v>
      </c>
      <c r="L878" s="62"/>
      <c r="M878" s="28">
        <f>M879</f>
        <v>9335.7999999999993</v>
      </c>
      <c r="N878" s="28">
        <f t="shared" si="323"/>
        <v>65.56960247225733</v>
      </c>
      <c r="O878" s="28"/>
      <c r="P878" s="28">
        <f t="shared" si="325"/>
        <v>65.56960247225733</v>
      </c>
    </row>
    <row r="879" spans="1:16" s="21" customFormat="1" ht="47.25" x14ac:dyDescent="0.25">
      <c r="A879" s="60" t="s">
        <v>528</v>
      </c>
      <c r="B879" s="61" t="s">
        <v>514</v>
      </c>
      <c r="C879" s="61">
        <v>10</v>
      </c>
      <c r="D879" s="61" t="s">
        <v>63</v>
      </c>
      <c r="E879" s="61">
        <v>5201002</v>
      </c>
      <c r="F879" s="61"/>
      <c r="G879" s="61" t="s">
        <v>240</v>
      </c>
      <c r="H879" s="62">
        <f t="shared" si="320"/>
        <v>14238</v>
      </c>
      <c r="I879" s="62"/>
      <c r="J879" s="62">
        <f>J880</f>
        <v>14238</v>
      </c>
      <c r="K879" s="62">
        <f t="shared" si="329"/>
        <v>9335.7999999999993</v>
      </c>
      <c r="L879" s="62"/>
      <c r="M879" s="62">
        <f>M880</f>
        <v>9335.7999999999993</v>
      </c>
      <c r="N879" s="62">
        <f t="shared" si="323"/>
        <v>65.56960247225733</v>
      </c>
      <c r="O879" s="62"/>
      <c r="P879" s="62">
        <f t="shared" si="325"/>
        <v>65.56960247225733</v>
      </c>
    </row>
    <row r="880" spans="1:16" s="21" customFormat="1" ht="15.75" x14ac:dyDescent="0.25">
      <c r="A880" s="60" t="s">
        <v>476</v>
      </c>
      <c r="B880" s="61" t="s">
        <v>514</v>
      </c>
      <c r="C880" s="61">
        <v>10</v>
      </c>
      <c r="D880" s="61" t="s">
        <v>63</v>
      </c>
      <c r="E880" s="61">
        <v>5201002</v>
      </c>
      <c r="F880" s="61"/>
      <c r="G880" s="61">
        <v>320</v>
      </c>
      <c r="H880" s="62">
        <f>SUM(I880:J880)</f>
        <v>14238</v>
      </c>
      <c r="I880" s="62"/>
      <c r="J880" s="62">
        <f>J881</f>
        <v>14238</v>
      </c>
      <c r="K880" s="62">
        <f>SUM(L880:M880)</f>
        <v>9335.7999999999993</v>
      </c>
      <c r="L880" s="62"/>
      <c r="M880" s="62">
        <f>M881</f>
        <v>9335.7999999999993</v>
      </c>
      <c r="N880" s="62">
        <f t="shared" si="323"/>
        <v>65.56960247225733</v>
      </c>
      <c r="O880" s="62"/>
      <c r="P880" s="62">
        <f t="shared" si="325"/>
        <v>65.56960247225733</v>
      </c>
    </row>
    <row r="881" spans="1:16" s="21" customFormat="1" ht="31.5" x14ac:dyDescent="0.25">
      <c r="A881" s="60" t="s">
        <v>485</v>
      </c>
      <c r="B881" s="61" t="s">
        <v>514</v>
      </c>
      <c r="C881" s="61">
        <v>10</v>
      </c>
      <c r="D881" s="61" t="s">
        <v>63</v>
      </c>
      <c r="E881" s="61">
        <v>5201002</v>
      </c>
      <c r="F881" s="61"/>
      <c r="G881" s="61">
        <v>321</v>
      </c>
      <c r="H881" s="62">
        <f>SUM(I881:J881)</f>
        <v>14238</v>
      </c>
      <c r="I881" s="62"/>
      <c r="J881" s="62">
        <v>14238</v>
      </c>
      <c r="K881" s="62">
        <f>SUM(L881:M881)</f>
        <v>9335.7999999999993</v>
      </c>
      <c r="L881" s="62"/>
      <c r="M881" s="62">
        <v>9335.7999999999993</v>
      </c>
      <c r="N881" s="62">
        <f t="shared" si="323"/>
        <v>65.56960247225733</v>
      </c>
      <c r="O881" s="62"/>
      <c r="P881" s="62">
        <f t="shared" si="325"/>
        <v>65.56960247225733</v>
      </c>
    </row>
    <row r="882" spans="1:16" s="59" customFormat="1" ht="15.75" x14ac:dyDescent="0.25">
      <c r="A882" s="57" t="s">
        <v>529</v>
      </c>
      <c r="B882" s="56" t="s">
        <v>530</v>
      </c>
      <c r="C882" s="56" t="s">
        <v>240</v>
      </c>
      <c r="D882" s="56" t="s">
        <v>240</v>
      </c>
      <c r="E882" s="56" t="s">
        <v>240</v>
      </c>
      <c r="F882" s="56"/>
      <c r="G882" s="56" t="s">
        <v>240</v>
      </c>
      <c r="H882" s="28">
        <f t="shared" ref="H882:M882" si="330">SUM(H901+H930+H883)</f>
        <v>111004.5</v>
      </c>
      <c r="I882" s="28">
        <f t="shared" si="330"/>
        <v>107030.59999999999</v>
      </c>
      <c r="J882" s="28">
        <f t="shared" si="330"/>
        <v>3973.9</v>
      </c>
      <c r="K882" s="28">
        <f t="shared" si="330"/>
        <v>80314.600000000006</v>
      </c>
      <c r="L882" s="28">
        <f t="shared" si="330"/>
        <v>77011.900000000009</v>
      </c>
      <c r="M882" s="28">
        <f t="shared" si="330"/>
        <v>3302.7</v>
      </c>
      <c r="N882" s="28">
        <f t="shared" si="323"/>
        <v>72.352562283511034</v>
      </c>
      <c r="O882" s="28">
        <f t="shared" si="324"/>
        <v>71.953161058613162</v>
      </c>
      <c r="P882" s="28">
        <f t="shared" si="325"/>
        <v>83.109791388811999</v>
      </c>
    </row>
    <row r="883" spans="1:16" s="59" customFormat="1" ht="15.75" x14ac:dyDescent="0.25">
      <c r="A883" s="52" t="s">
        <v>248</v>
      </c>
      <c r="B883" s="56" t="s">
        <v>530</v>
      </c>
      <c r="C883" s="56" t="s">
        <v>63</v>
      </c>
      <c r="D883" s="56"/>
      <c r="E883" s="56"/>
      <c r="F883" s="56"/>
      <c r="G883" s="56"/>
      <c r="H883" s="28">
        <f>H884+H890</f>
        <v>652.70000000000005</v>
      </c>
      <c r="I883" s="28">
        <f t="shared" ref="I883:J883" si="331">I884+I890</f>
        <v>5.7</v>
      </c>
      <c r="J883" s="28">
        <f t="shared" si="331"/>
        <v>647</v>
      </c>
      <c r="K883" s="28">
        <f>K884+K890</f>
        <v>416.79999999999995</v>
      </c>
      <c r="L883" s="28">
        <f t="shared" ref="L883:M883" si="332">L884+L890</f>
        <v>3.7</v>
      </c>
      <c r="M883" s="28">
        <f t="shared" si="332"/>
        <v>413.1</v>
      </c>
      <c r="N883" s="28">
        <f t="shared" si="323"/>
        <v>63.857821357438318</v>
      </c>
      <c r="O883" s="28">
        <f t="shared" si="324"/>
        <v>64.912280701754383</v>
      </c>
      <c r="P883" s="28">
        <f t="shared" si="325"/>
        <v>63.848531684698607</v>
      </c>
    </row>
    <row r="884" spans="1:16" s="59" customFormat="1" ht="15.75" x14ac:dyDescent="0.25">
      <c r="A884" s="52" t="s">
        <v>95</v>
      </c>
      <c r="B884" s="56" t="s">
        <v>530</v>
      </c>
      <c r="C884" s="56" t="s">
        <v>63</v>
      </c>
      <c r="D884" s="56" t="s">
        <v>57</v>
      </c>
      <c r="E884" s="56"/>
      <c r="F884" s="56"/>
      <c r="G884" s="56"/>
      <c r="H884" s="28">
        <f>H885</f>
        <v>80.099999999999994</v>
      </c>
      <c r="I884" s="28"/>
      <c r="J884" s="28">
        <f>J885</f>
        <v>80.099999999999994</v>
      </c>
      <c r="K884" s="28">
        <f>K885</f>
        <v>48.900000000000006</v>
      </c>
      <c r="L884" s="28"/>
      <c r="M884" s="28">
        <f>M885</f>
        <v>48.900000000000006</v>
      </c>
      <c r="N884" s="28">
        <f t="shared" si="323"/>
        <v>61.048689138576798</v>
      </c>
      <c r="O884" s="28"/>
      <c r="P884" s="28">
        <f t="shared" si="325"/>
        <v>61.048689138576798</v>
      </c>
    </row>
    <row r="885" spans="1:16" s="21" customFormat="1" ht="15.75" x14ac:dyDescent="0.25">
      <c r="A885" s="60" t="s">
        <v>567</v>
      </c>
      <c r="B885" s="61" t="s">
        <v>530</v>
      </c>
      <c r="C885" s="61" t="s">
        <v>63</v>
      </c>
      <c r="D885" s="61" t="s">
        <v>57</v>
      </c>
      <c r="E885" s="61" t="s">
        <v>566</v>
      </c>
      <c r="F885" s="61"/>
      <c r="G885" s="61"/>
      <c r="H885" s="62">
        <f t="shared" ref="H885:H900" si="333">SUM(I885:J885)</f>
        <v>80.099999999999994</v>
      </c>
      <c r="I885" s="62"/>
      <c r="J885" s="62">
        <f>J886+J888</f>
        <v>80.099999999999994</v>
      </c>
      <c r="K885" s="62">
        <f t="shared" ref="K885:K889" si="334">SUM(L885:M885)</f>
        <v>48.900000000000006</v>
      </c>
      <c r="L885" s="62"/>
      <c r="M885" s="62">
        <f>M886+M888</f>
        <v>48.900000000000006</v>
      </c>
      <c r="N885" s="62">
        <f t="shared" si="323"/>
        <v>61.048689138576798</v>
      </c>
      <c r="O885" s="62"/>
      <c r="P885" s="62">
        <f t="shared" si="325"/>
        <v>61.048689138576798</v>
      </c>
    </row>
    <row r="886" spans="1:16" s="21" customFormat="1" ht="15.75" x14ac:dyDescent="0.25">
      <c r="A886" s="60" t="s">
        <v>403</v>
      </c>
      <c r="B886" s="61" t="s">
        <v>530</v>
      </c>
      <c r="C886" s="61" t="s">
        <v>63</v>
      </c>
      <c r="D886" s="61" t="s">
        <v>57</v>
      </c>
      <c r="E886" s="61" t="s">
        <v>566</v>
      </c>
      <c r="F886" s="61"/>
      <c r="G886" s="61" t="s">
        <v>419</v>
      </c>
      <c r="H886" s="62">
        <f t="shared" si="333"/>
        <v>40.1</v>
      </c>
      <c r="I886" s="62"/>
      <c r="J886" s="62">
        <f>J887</f>
        <v>40.1</v>
      </c>
      <c r="K886" s="62">
        <f t="shared" si="334"/>
        <v>35.6</v>
      </c>
      <c r="L886" s="62"/>
      <c r="M886" s="62">
        <f>M887</f>
        <v>35.6</v>
      </c>
      <c r="N886" s="62">
        <f t="shared" si="323"/>
        <v>88.778054862842893</v>
      </c>
      <c r="O886" s="62"/>
      <c r="P886" s="62">
        <f t="shared" si="325"/>
        <v>88.778054862842893</v>
      </c>
    </row>
    <row r="887" spans="1:16" s="21" customFormat="1" ht="15.75" x14ac:dyDescent="0.25">
      <c r="A887" s="60" t="s">
        <v>405</v>
      </c>
      <c r="B887" s="61" t="s">
        <v>530</v>
      </c>
      <c r="C887" s="61" t="s">
        <v>63</v>
      </c>
      <c r="D887" s="61" t="s">
        <v>57</v>
      </c>
      <c r="E887" s="61" t="s">
        <v>566</v>
      </c>
      <c r="F887" s="61"/>
      <c r="G887" s="61" t="s">
        <v>406</v>
      </c>
      <c r="H887" s="62">
        <f t="shared" si="333"/>
        <v>40.1</v>
      </c>
      <c r="I887" s="62"/>
      <c r="J887" s="62">
        <v>40.1</v>
      </c>
      <c r="K887" s="62">
        <f t="shared" si="334"/>
        <v>35.6</v>
      </c>
      <c r="L887" s="62"/>
      <c r="M887" s="62">
        <v>35.6</v>
      </c>
      <c r="N887" s="62">
        <f t="shared" si="323"/>
        <v>88.778054862842893</v>
      </c>
      <c r="O887" s="62"/>
      <c r="P887" s="62">
        <f t="shared" si="325"/>
        <v>88.778054862842893</v>
      </c>
    </row>
    <row r="888" spans="1:16" s="21" customFormat="1" ht="15.75" x14ac:dyDescent="0.25">
      <c r="A888" s="60" t="s">
        <v>797</v>
      </c>
      <c r="B888" s="61" t="s">
        <v>530</v>
      </c>
      <c r="C888" s="61" t="s">
        <v>63</v>
      </c>
      <c r="D888" s="61" t="s">
        <v>57</v>
      </c>
      <c r="E888" s="61" t="s">
        <v>566</v>
      </c>
      <c r="F888" s="61"/>
      <c r="G888" s="61" t="s">
        <v>453</v>
      </c>
      <c r="H888" s="62">
        <f t="shared" si="333"/>
        <v>40</v>
      </c>
      <c r="I888" s="62"/>
      <c r="J888" s="62">
        <f>J889</f>
        <v>40</v>
      </c>
      <c r="K888" s="62">
        <f t="shared" si="334"/>
        <v>13.3</v>
      </c>
      <c r="L888" s="62"/>
      <c r="M888" s="62">
        <f>M889</f>
        <v>13.3</v>
      </c>
      <c r="N888" s="62">
        <f t="shared" si="323"/>
        <v>33.25</v>
      </c>
      <c r="O888" s="62"/>
      <c r="P888" s="62">
        <f t="shared" si="325"/>
        <v>33.25</v>
      </c>
    </row>
    <row r="889" spans="1:16" s="21" customFormat="1" ht="15.75" x14ac:dyDescent="0.25">
      <c r="A889" s="60" t="s">
        <v>456</v>
      </c>
      <c r="B889" s="61" t="s">
        <v>530</v>
      </c>
      <c r="C889" s="61" t="s">
        <v>63</v>
      </c>
      <c r="D889" s="61" t="s">
        <v>57</v>
      </c>
      <c r="E889" s="61" t="s">
        <v>566</v>
      </c>
      <c r="F889" s="61"/>
      <c r="G889" s="61" t="s">
        <v>457</v>
      </c>
      <c r="H889" s="62">
        <f t="shared" si="333"/>
        <v>40</v>
      </c>
      <c r="I889" s="62"/>
      <c r="J889" s="62">
        <v>40</v>
      </c>
      <c r="K889" s="62">
        <f t="shared" si="334"/>
        <v>13.3</v>
      </c>
      <c r="L889" s="62"/>
      <c r="M889" s="62">
        <v>13.3</v>
      </c>
      <c r="N889" s="62">
        <f t="shared" si="323"/>
        <v>33.25</v>
      </c>
      <c r="O889" s="62"/>
      <c r="P889" s="62">
        <f t="shared" si="325"/>
        <v>33.25</v>
      </c>
    </row>
    <row r="890" spans="1:16" s="59" customFormat="1" ht="15.75" x14ac:dyDescent="0.25">
      <c r="A890" s="57" t="s">
        <v>119</v>
      </c>
      <c r="B890" s="56" t="s">
        <v>530</v>
      </c>
      <c r="C890" s="56" t="s">
        <v>63</v>
      </c>
      <c r="D890" s="56" t="s">
        <v>120</v>
      </c>
      <c r="E890" s="56"/>
      <c r="F890" s="56"/>
      <c r="G890" s="56"/>
      <c r="H890" s="28">
        <f>H891+H896</f>
        <v>572.6</v>
      </c>
      <c r="I890" s="28">
        <f t="shared" ref="I890:J890" si="335">I891+I896</f>
        <v>5.7</v>
      </c>
      <c r="J890" s="28">
        <f t="shared" si="335"/>
        <v>566.9</v>
      </c>
      <c r="K890" s="28">
        <f>K891+K896</f>
        <v>367.9</v>
      </c>
      <c r="L890" s="28">
        <f t="shared" ref="L890:M890" si="336">L891+L896</f>
        <v>3.7</v>
      </c>
      <c r="M890" s="28">
        <f t="shared" si="336"/>
        <v>364.2</v>
      </c>
      <c r="N890" s="28">
        <f t="shared" si="323"/>
        <v>64.250785888927695</v>
      </c>
      <c r="O890" s="28">
        <f t="shared" si="324"/>
        <v>64.912280701754383</v>
      </c>
      <c r="P890" s="28">
        <f t="shared" si="325"/>
        <v>64.244134768036687</v>
      </c>
    </row>
    <row r="891" spans="1:16" s="59" customFormat="1" ht="30.75" customHeight="1" x14ac:dyDescent="0.25">
      <c r="A891" s="57" t="s">
        <v>799</v>
      </c>
      <c r="B891" s="56" t="s">
        <v>530</v>
      </c>
      <c r="C891" s="56" t="s">
        <v>63</v>
      </c>
      <c r="D891" s="56" t="s">
        <v>120</v>
      </c>
      <c r="E891" s="56" t="s">
        <v>544</v>
      </c>
      <c r="F891" s="56"/>
      <c r="G891" s="56"/>
      <c r="H891" s="28">
        <f>H892+H894</f>
        <v>566.9</v>
      </c>
      <c r="I891" s="28">
        <f t="shared" ref="I891:J891" si="337">I892+I894</f>
        <v>0</v>
      </c>
      <c r="J891" s="28">
        <f t="shared" si="337"/>
        <v>566.9</v>
      </c>
      <c r="K891" s="28">
        <f>K892+K894</f>
        <v>364.2</v>
      </c>
      <c r="L891" s="28">
        <f t="shared" ref="L891:M891" si="338">L892+L894</f>
        <v>0</v>
      </c>
      <c r="M891" s="28">
        <f t="shared" si="338"/>
        <v>364.2</v>
      </c>
      <c r="N891" s="28">
        <f t="shared" si="323"/>
        <v>64.244134768036687</v>
      </c>
      <c r="O891" s="28"/>
      <c r="P891" s="28">
        <f t="shared" si="325"/>
        <v>64.244134768036687</v>
      </c>
    </row>
    <row r="892" spans="1:16" s="21" customFormat="1" ht="15.75" x14ac:dyDescent="0.25">
      <c r="A892" s="60" t="s">
        <v>403</v>
      </c>
      <c r="B892" s="61" t="s">
        <v>530</v>
      </c>
      <c r="C892" s="61" t="s">
        <v>63</v>
      </c>
      <c r="D892" s="61" t="s">
        <v>120</v>
      </c>
      <c r="E892" s="61" t="s">
        <v>544</v>
      </c>
      <c r="F892" s="61"/>
      <c r="G892" s="61" t="s">
        <v>419</v>
      </c>
      <c r="H892" s="62">
        <f t="shared" si="333"/>
        <v>375.2</v>
      </c>
      <c r="I892" s="62">
        <f>I893</f>
        <v>0</v>
      </c>
      <c r="J892" s="62">
        <f>J893</f>
        <v>375.2</v>
      </c>
      <c r="K892" s="62">
        <f t="shared" ref="K892:K895" si="339">SUM(L892:M892)</f>
        <v>172.5</v>
      </c>
      <c r="L892" s="62">
        <f>L893</f>
        <v>0</v>
      </c>
      <c r="M892" s="62">
        <f>M893</f>
        <v>172.5</v>
      </c>
      <c r="N892" s="62">
        <f t="shared" si="323"/>
        <v>45.975479744136464</v>
      </c>
      <c r="O892" s="62"/>
      <c r="P892" s="62">
        <f t="shared" si="325"/>
        <v>45.975479744136464</v>
      </c>
    </row>
    <row r="893" spans="1:16" s="21" customFormat="1" ht="15.75" x14ac:dyDescent="0.25">
      <c r="A893" s="60" t="s">
        <v>405</v>
      </c>
      <c r="B893" s="61" t="s">
        <v>530</v>
      </c>
      <c r="C893" s="61" t="s">
        <v>63</v>
      </c>
      <c r="D893" s="61" t="s">
        <v>120</v>
      </c>
      <c r="E893" s="61" t="s">
        <v>544</v>
      </c>
      <c r="F893" s="61"/>
      <c r="G893" s="61" t="s">
        <v>406</v>
      </c>
      <c r="H893" s="62">
        <f t="shared" si="333"/>
        <v>375.2</v>
      </c>
      <c r="I893" s="62"/>
      <c r="J893" s="62">
        <v>375.2</v>
      </c>
      <c r="K893" s="62">
        <f t="shared" si="339"/>
        <v>172.5</v>
      </c>
      <c r="L893" s="62"/>
      <c r="M893" s="62">
        <v>172.5</v>
      </c>
      <c r="N893" s="62">
        <f t="shared" si="323"/>
        <v>45.975479744136464</v>
      </c>
      <c r="O893" s="62"/>
      <c r="P893" s="62">
        <f t="shared" si="325"/>
        <v>45.975479744136464</v>
      </c>
    </row>
    <row r="894" spans="1:16" s="21" customFormat="1" ht="15.75" x14ac:dyDescent="0.25">
      <c r="A894" s="60" t="s">
        <v>797</v>
      </c>
      <c r="B894" s="61" t="s">
        <v>530</v>
      </c>
      <c r="C894" s="61" t="s">
        <v>63</v>
      </c>
      <c r="D894" s="61" t="s">
        <v>120</v>
      </c>
      <c r="E894" s="61" t="s">
        <v>544</v>
      </c>
      <c r="F894" s="61"/>
      <c r="G894" s="61" t="s">
        <v>453</v>
      </c>
      <c r="H894" s="62">
        <f t="shared" si="333"/>
        <v>191.7</v>
      </c>
      <c r="I894" s="62">
        <f>I895</f>
        <v>0</v>
      </c>
      <c r="J894" s="62">
        <f>J895</f>
        <v>191.7</v>
      </c>
      <c r="K894" s="62">
        <f t="shared" si="339"/>
        <v>191.7</v>
      </c>
      <c r="L894" s="62">
        <f>L895</f>
        <v>0</v>
      </c>
      <c r="M894" s="62">
        <f>M895</f>
        <v>191.7</v>
      </c>
      <c r="N894" s="62">
        <f t="shared" si="323"/>
        <v>100</v>
      </c>
      <c r="O894" s="62"/>
      <c r="P894" s="62">
        <f t="shared" si="325"/>
        <v>100</v>
      </c>
    </row>
    <row r="895" spans="1:16" s="21" customFormat="1" ht="15.75" x14ac:dyDescent="0.25">
      <c r="A895" s="60" t="s">
        <v>456</v>
      </c>
      <c r="B895" s="61" t="s">
        <v>530</v>
      </c>
      <c r="C895" s="61" t="s">
        <v>63</v>
      </c>
      <c r="D895" s="61" t="s">
        <v>120</v>
      </c>
      <c r="E895" s="61" t="s">
        <v>544</v>
      </c>
      <c r="F895" s="61"/>
      <c r="G895" s="61" t="s">
        <v>457</v>
      </c>
      <c r="H895" s="62">
        <f t="shared" si="333"/>
        <v>191.7</v>
      </c>
      <c r="I895" s="62"/>
      <c r="J895" s="62">
        <v>191.7</v>
      </c>
      <c r="K895" s="62">
        <f t="shared" si="339"/>
        <v>191.7</v>
      </c>
      <c r="L895" s="62"/>
      <c r="M895" s="62">
        <v>191.7</v>
      </c>
      <c r="N895" s="62">
        <f t="shared" si="323"/>
        <v>100</v>
      </c>
      <c r="O895" s="62"/>
      <c r="P895" s="62">
        <f t="shared" si="325"/>
        <v>100</v>
      </c>
    </row>
    <row r="896" spans="1:16" s="59" customFormat="1" ht="31.5" customHeight="1" x14ac:dyDescent="0.25">
      <c r="A896" s="57" t="s">
        <v>800</v>
      </c>
      <c r="B896" s="56" t="s">
        <v>530</v>
      </c>
      <c r="C896" s="56" t="s">
        <v>63</v>
      </c>
      <c r="D896" s="56" t="s">
        <v>120</v>
      </c>
      <c r="E896" s="56" t="s">
        <v>436</v>
      </c>
      <c r="F896" s="56"/>
      <c r="G896" s="56"/>
      <c r="H896" s="28">
        <f>H897+H899</f>
        <v>5.7</v>
      </c>
      <c r="I896" s="28">
        <f t="shared" ref="I896:J896" si="340">I897+I899</f>
        <v>5.7</v>
      </c>
      <c r="J896" s="28">
        <f t="shared" si="340"/>
        <v>0</v>
      </c>
      <c r="K896" s="28">
        <f>K897+K899</f>
        <v>3.7</v>
      </c>
      <c r="L896" s="28">
        <f t="shared" ref="L896:M896" si="341">L897+L899</f>
        <v>3.7</v>
      </c>
      <c r="M896" s="28">
        <f t="shared" si="341"/>
        <v>0</v>
      </c>
      <c r="N896" s="28">
        <f t="shared" si="323"/>
        <v>64.912280701754383</v>
      </c>
      <c r="O896" s="28">
        <f t="shared" si="324"/>
        <v>64.912280701754383</v>
      </c>
      <c r="P896" s="28"/>
    </row>
    <row r="897" spans="1:16" s="21" customFormat="1" ht="15.75" x14ac:dyDescent="0.25">
      <c r="A897" s="60" t="s">
        <v>403</v>
      </c>
      <c r="B897" s="61" t="s">
        <v>530</v>
      </c>
      <c r="C897" s="61" t="s">
        <v>63</v>
      </c>
      <c r="D897" s="61" t="s">
        <v>120</v>
      </c>
      <c r="E897" s="61" t="s">
        <v>436</v>
      </c>
      <c r="F897" s="61"/>
      <c r="G897" s="61" t="s">
        <v>419</v>
      </c>
      <c r="H897" s="62">
        <f t="shared" si="333"/>
        <v>3.7</v>
      </c>
      <c r="I897" s="62">
        <f>I898</f>
        <v>3.7</v>
      </c>
      <c r="J897" s="62"/>
      <c r="K897" s="62">
        <f t="shared" ref="K897:K900" si="342">SUM(L897:M897)</f>
        <v>1.7</v>
      </c>
      <c r="L897" s="62">
        <f>L898</f>
        <v>1.7</v>
      </c>
      <c r="M897" s="62"/>
      <c r="N897" s="62">
        <f t="shared" si="323"/>
        <v>45.945945945945944</v>
      </c>
      <c r="O897" s="62">
        <f t="shared" si="324"/>
        <v>45.945945945945944</v>
      </c>
      <c r="P897" s="62"/>
    </row>
    <row r="898" spans="1:16" s="21" customFormat="1" ht="15.75" x14ac:dyDescent="0.25">
      <c r="A898" s="60" t="s">
        <v>405</v>
      </c>
      <c r="B898" s="61" t="s">
        <v>530</v>
      </c>
      <c r="C898" s="61" t="s">
        <v>63</v>
      </c>
      <c r="D898" s="61" t="s">
        <v>120</v>
      </c>
      <c r="E898" s="61" t="s">
        <v>436</v>
      </c>
      <c r="F898" s="61"/>
      <c r="G898" s="61" t="s">
        <v>406</v>
      </c>
      <c r="H898" s="62">
        <f t="shared" si="333"/>
        <v>3.7</v>
      </c>
      <c r="I898" s="62">
        <v>3.7</v>
      </c>
      <c r="J898" s="62"/>
      <c r="K898" s="62">
        <f t="shared" si="342"/>
        <v>1.7</v>
      </c>
      <c r="L898" s="62">
        <v>1.7</v>
      </c>
      <c r="M898" s="62"/>
      <c r="N898" s="62">
        <f t="shared" si="323"/>
        <v>45.945945945945944</v>
      </c>
      <c r="O898" s="62">
        <f t="shared" si="324"/>
        <v>45.945945945945944</v>
      </c>
      <c r="P898" s="62"/>
    </row>
    <row r="899" spans="1:16" s="21" customFormat="1" ht="15.75" x14ac:dyDescent="0.25">
      <c r="A899" s="60" t="s">
        <v>797</v>
      </c>
      <c r="B899" s="61" t="s">
        <v>530</v>
      </c>
      <c r="C899" s="61" t="s">
        <v>63</v>
      </c>
      <c r="D899" s="61" t="s">
        <v>120</v>
      </c>
      <c r="E899" s="61" t="s">
        <v>436</v>
      </c>
      <c r="F899" s="61"/>
      <c r="G899" s="61" t="s">
        <v>453</v>
      </c>
      <c r="H899" s="62">
        <f t="shared" si="333"/>
        <v>2</v>
      </c>
      <c r="I899" s="62">
        <f>I900</f>
        <v>2</v>
      </c>
      <c r="J899" s="62"/>
      <c r="K899" s="62">
        <f t="shared" si="342"/>
        <v>2</v>
      </c>
      <c r="L899" s="62">
        <f>L900</f>
        <v>2</v>
      </c>
      <c r="M899" s="62"/>
      <c r="N899" s="62">
        <f t="shared" si="323"/>
        <v>100</v>
      </c>
      <c r="O899" s="62">
        <f t="shared" si="324"/>
        <v>100</v>
      </c>
      <c r="P899" s="62"/>
    </row>
    <row r="900" spans="1:16" s="21" customFormat="1" ht="15.75" x14ac:dyDescent="0.25">
      <c r="A900" s="60" t="s">
        <v>456</v>
      </c>
      <c r="B900" s="61" t="s">
        <v>530</v>
      </c>
      <c r="C900" s="61" t="s">
        <v>63</v>
      </c>
      <c r="D900" s="61" t="s">
        <v>120</v>
      </c>
      <c r="E900" s="61" t="s">
        <v>436</v>
      </c>
      <c r="F900" s="61"/>
      <c r="G900" s="61" t="s">
        <v>457</v>
      </c>
      <c r="H900" s="62">
        <f t="shared" si="333"/>
        <v>2</v>
      </c>
      <c r="I900" s="62">
        <v>2</v>
      </c>
      <c r="J900" s="62"/>
      <c r="K900" s="62">
        <f t="shared" si="342"/>
        <v>2</v>
      </c>
      <c r="L900" s="62">
        <v>2</v>
      </c>
      <c r="M900" s="62"/>
      <c r="N900" s="62">
        <f t="shared" si="323"/>
        <v>100</v>
      </c>
      <c r="O900" s="62">
        <f t="shared" si="324"/>
        <v>100</v>
      </c>
      <c r="P900" s="62"/>
    </row>
    <row r="901" spans="1:16" s="59" customFormat="1" ht="15.75" x14ac:dyDescent="0.25">
      <c r="A901" s="57" t="s">
        <v>251</v>
      </c>
      <c r="B901" s="56" t="s">
        <v>530</v>
      </c>
      <c r="C901" s="56" t="s">
        <v>71</v>
      </c>
      <c r="D901" s="56"/>
      <c r="E901" s="56"/>
      <c r="F901" s="56"/>
      <c r="G901" s="56"/>
      <c r="H901" s="28">
        <f t="shared" ref="H901:H905" si="343">SUM(I901:J901)</f>
        <v>52457.299999999996</v>
      </c>
      <c r="I901" s="28">
        <f>SUM(I902+I922)</f>
        <v>50170.399999999994</v>
      </c>
      <c r="J901" s="28">
        <f>SUM(J902+J922)</f>
        <v>2286.9</v>
      </c>
      <c r="K901" s="28">
        <f t="shared" ref="K901" si="344">SUM(L901:M901)</f>
        <v>36843.700000000004</v>
      </c>
      <c r="L901" s="28">
        <f>SUM(L902+L922)</f>
        <v>34937.700000000004</v>
      </c>
      <c r="M901" s="28">
        <f>SUM(M902+M922)</f>
        <v>1906</v>
      </c>
      <c r="N901" s="28">
        <f t="shared" si="323"/>
        <v>70.235601146075012</v>
      </c>
      <c r="O901" s="28">
        <f t="shared" si="324"/>
        <v>69.638073445697088</v>
      </c>
      <c r="P901" s="28">
        <f t="shared" si="325"/>
        <v>83.344265162446973</v>
      </c>
    </row>
    <row r="902" spans="1:16" s="59" customFormat="1" ht="15.75" x14ac:dyDescent="0.25">
      <c r="A902" s="57" t="s">
        <v>141</v>
      </c>
      <c r="B902" s="56" t="s">
        <v>530</v>
      </c>
      <c r="C902" s="56" t="s">
        <v>71</v>
      </c>
      <c r="D902" s="56" t="s">
        <v>59</v>
      </c>
      <c r="E902" s="56"/>
      <c r="F902" s="56"/>
      <c r="G902" s="56"/>
      <c r="H902" s="28">
        <f>SUM(I902:J902)</f>
        <v>51235.299999999996</v>
      </c>
      <c r="I902" s="28">
        <f>SUM(I903+I917+I912)</f>
        <v>48948.399999999994</v>
      </c>
      <c r="J902" s="28">
        <f>SUM(J903+J917+J912)</f>
        <v>2286.9</v>
      </c>
      <c r="K902" s="28">
        <f>SUM(L902:M902)</f>
        <v>35621.9</v>
      </c>
      <c r="L902" s="28">
        <f>SUM(L903+L917+L912)</f>
        <v>33715.9</v>
      </c>
      <c r="M902" s="28">
        <f>SUM(M903+M917+M912)</f>
        <v>1906</v>
      </c>
      <c r="N902" s="28">
        <f t="shared" si="323"/>
        <v>69.526088458543242</v>
      </c>
      <c r="O902" s="28">
        <f t="shared" si="324"/>
        <v>68.880494561619997</v>
      </c>
      <c r="P902" s="28">
        <f t="shared" si="325"/>
        <v>83.344265162446973</v>
      </c>
    </row>
    <row r="903" spans="1:16" s="59" customFormat="1" ht="15.75" x14ac:dyDescent="0.25">
      <c r="A903" s="57" t="s">
        <v>444</v>
      </c>
      <c r="B903" s="56" t="s">
        <v>530</v>
      </c>
      <c r="C903" s="56" t="s">
        <v>71</v>
      </c>
      <c r="D903" s="56" t="s">
        <v>59</v>
      </c>
      <c r="E903" s="56" t="s">
        <v>445</v>
      </c>
      <c r="F903" s="56"/>
      <c r="G903" s="56" t="s">
        <v>240</v>
      </c>
      <c r="H903" s="28">
        <f t="shared" si="343"/>
        <v>50357.299999999996</v>
      </c>
      <c r="I903" s="28">
        <f>I904+I907+I910</f>
        <v>48904.399999999994</v>
      </c>
      <c r="J903" s="28">
        <f>J904+J907+J910</f>
        <v>1452.9</v>
      </c>
      <c r="K903" s="28">
        <f t="shared" ref="K903:K905" si="345">SUM(L903:M903)</f>
        <v>34857.300000000003</v>
      </c>
      <c r="L903" s="28">
        <f>L904+L907+L910</f>
        <v>33690.9</v>
      </c>
      <c r="M903" s="28">
        <f>M904+M907+M910</f>
        <v>1166.4000000000001</v>
      </c>
      <c r="N903" s="28">
        <f t="shared" si="323"/>
        <v>69.219954207235119</v>
      </c>
      <c r="O903" s="28">
        <f t="shared" si="324"/>
        <v>68.891347199842969</v>
      </c>
      <c r="P903" s="28">
        <f t="shared" si="325"/>
        <v>80.280817674994836</v>
      </c>
    </row>
    <row r="904" spans="1:16" s="21" customFormat="1" ht="15.75" x14ac:dyDescent="0.25">
      <c r="A904" s="60" t="s">
        <v>403</v>
      </c>
      <c r="B904" s="61" t="s">
        <v>530</v>
      </c>
      <c r="C904" s="61" t="s">
        <v>71</v>
      </c>
      <c r="D904" s="61" t="s">
        <v>59</v>
      </c>
      <c r="E904" s="61" t="s">
        <v>402</v>
      </c>
      <c r="F904" s="61"/>
      <c r="G904" s="61">
        <v>610</v>
      </c>
      <c r="H904" s="62">
        <f t="shared" si="343"/>
        <v>31799.899999999998</v>
      </c>
      <c r="I904" s="62">
        <f>SUM(I905:I906)</f>
        <v>31513.399999999998</v>
      </c>
      <c r="J904" s="62">
        <f>SUM(J905:J906)</f>
        <v>286.5</v>
      </c>
      <c r="K904" s="62">
        <f t="shared" si="345"/>
        <v>21620.799999999999</v>
      </c>
      <c r="L904" s="62">
        <f>SUM(L905:L906)</f>
        <v>21620.799999999999</v>
      </c>
      <c r="M904" s="62">
        <f>SUM(M905:M906)</f>
        <v>0</v>
      </c>
      <c r="N904" s="62">
        <f t="shared" si="323"/>
        <v>67.990150912424255</v>
      </c>
      <c r="O904" s="62">
        <f t="shared" si="324"/>
        <v>68.608274575260054</v>
      </c>
      <c r="P904" s="62">
        <f t="shared" si="325"/>
        <v>0</v>
      </c>
    </row>
    <row r="905" spans="1:16" s="21" customFormat="1" ht="31.5" x14ac:dyDescent="0.25">
      <c r="A905" s="60" t="s">
        <v>404</v>
      </c>
      <c r="B905" s="61" t="s">
        <v>530</v>
      </c>
      <c r="C905" s="61" t="s">
        <v>71</v>
      </c>
      <c r="D905" s="61" t="s">
        <v>59</v>
      </c>
      <c r="E905" s="61" t="s">
        <v>402</v>
      </c>
      <c r="F905" s="61"/>
      <c r="G905" s="61">
        <v>611</v>
      </c>
      <c r="H905" s="62">
        <f t="shared" si="343"/>
        <v>30421.8</v>
      </c>
      <c r="I905" s="62">
        <v>30421.8</v>
      </c>
      <c r="J905" s="62"/>
      <c r="K905" s="62">
        <f t="shared" si="345"/>
        <v>21165.1</v>
      </c>
      <c r="L905" s="62">
        <v>21165.1</v>
      </c>
      <c r="M905" s="62"/>
      <c r="N905" s="62">
        <f t="shared" si="323"/>
        <v>69.572148919524821</v>
      </c>
      <c r="O905" s="62">
        <f t="shared" si="324"/>
        <v>69.572148919524821</v>
      </c>
      <c r="P905" s="62"/>
    </row>
    <row r="906" spans="1:16" s="21" customFormat="1" ht="15.75" x14ac:dyDescent="0.25">
      <c r="A906" s="60" t="s">
        <v>405</v>
      </c>
      <c r="B906" s="61" t="s">
        <v>530</v>
      </c>
      <c r="C906" s="61" t="s">
        <v>71</v>
      </c>
      <c r="D906" s="61" t="s">
        <v>59</v>
      </c>
      <c r="E906" s="61" t="s">
        <v>402</v>
      </c>
      <c r="F906" s="61"/>
      <c r="G906" s="61" t="s">
        <v>406</v>
      </c>
      <c r="H906" s="62">
        <f>SUM(I906:J906)</f>
        <v>1378.1</v>
      </c>
      <c r="I906" s="62">
        <v>1091.5999999999999</v>
      </c>
      <c r="J906" s="62">
        <v>286.5</v>
      </c>
      <c r="K906" s="62">
        <f>SUM(L906:M906)</f>
        <v>455.7</v>
      </c>
      <c r="L906" s="62">
        <v>455.7</v>
      </c>
      <c r="M906" s="62"/>
      <c r="N906" s="62">
        <f t="shared" si="323"/>
        <v>33.067266526376898</v>
      </c>
      <c r="O906" s="62">
        <f t="shared" si="324"/>
        <v>41.746060828142177</v>
      </c>
      <c r="P906" s="62">
        <f t="shared" si="325"/>
        <v>0</v>
      </c>
    </row>
    <row r="907" spans="1:16" s="21" customFormat="1" ht="15.75" x14ac:dyDescent="0.25">
      <c r="A907" s="60" t="s">
        <v>797</v>
      </c>
      <c r="B907" s="61" t="s">
        <v>530</v>
      </c>
      <c r="C907" s="61" t="s">
        <v>71</v>
      </c>
      <c r="D907" s="61" t="s">
        <v>59</v>
      </c>
      <c r="E907" s="61" t="s">
        <v>402</v>
      </c>
      <c r="F907" s="61"/>
      <c r="G907" s="61" t="s">
        <v>453</v>
      </c>
      <c r="H907" s="62">
        <f>I907+J907</f>
        <v>18500.2</v>
      </c>
      <c r="I907" s="62">
        <f>I909+I908</f>
        <v>17333.8</v>
      </c>
      <c r="J907" s="62">
        <f>J909+J908</f>
        <v>1166.4000000000001</v>
      </c>
      <c r="K907" s="62">
        <f>L907+M907</f>
        <v>13193.2</v>
      </c>
      <c r="L907" s="62">
        <f>L909+L908</f>
        <v>12026.800000000001</v>
      </c>
      <c r="M907" s="62">
        <f>M909+M908</f>
        <v>1166.4000000000001</v>
      </c>
      <c r="N907" s="62">
        <f t="shared" ref="N907:N963" si="346">K907*100/H907</f>
        <v>71.313823634339087</v>
      </c>
      <c r="O907" s="62">
        <f t="shared" ref="O907:O963" si="347">L907*100/I907</f>
        <v>69.383516597630063</v>
      </c>
      <c r="P907" s="62">
        <f t="shared" ref="P907:P935" si="348">M907*100/J907</f>
        <v>100</v>
      </c>
    </row>
    <row r="908" spans="1:16" s="21" customFormat="1" ht="31.5" x14ac:dyDescent="0.25">
      <c r="A908" s="60" t="s">
        <v>519</v>
      </c>
      <c r="B908" s="61" t="s">
        <v>530</v>
      </c>
      <c r="C908" s="61" t="s">
        <v>71</v>
      </c>
      <c r="D908" s="61" t="s">
        <v>59</v>
      </c>
      <c r="E908" s="61" t="s">
        <v>402</v>
      </c>
      <c r="F908" s="61"/>
      <c r="G908" s="61" t="s">
        <v>455</v>
      </c>
      <c r="H908" s="62">
        <f t="shared" ref="H908:H909" si="349">I908+J908</f>
        <v>16439.2</v>
      </c>
      <c r="I908" s="62">
        <v>16439.2</v>
      </c>
      <c r="J908" s="62"/>
      <c r="K908" s="62">
        <f t="shared" ref="K908:K909" si="350">L908+M908</f>
        <v>11242.7</v>
      </c>
      <c r="L908" s="62">
        <v>11242.7</v>
      </c>
      <c r="M908" s="62"/>
      <c r="N908" s="62">
        <f t="shared" si="346"/>
        <v>68.389581001508589</v>
      </c>
      <c r="O908" s="62">
        <f t="shared" si="347"/>
        <v>68.389581001508589</v>
      </c>
      <c r="P908" s="62"/>
    </row>
    <row r="909" spans="1:16" s="21" customFormat="1" ht="15.75" x14ac:dyDescent="0.25">
      <c r="A909" s="60" t="s">
        <v>456</v>
      </c>
      <c r="B909" s="61" t="s">
        <v>530</v>
      </c>
      <c r="C909" s="61" t="s">
        <v>71</v>
      </c>
      <c r="D909" s="61" t="s">
        <v>59</v>
      </c>
      <c r="E909" s="61" t="s">
        <v>402</v>
      </c>
      <c r="F909" s="61"/>
      <c r="G909" s="61" t="s">
        <v>457</v>
      </c>
      <c r="H909" s="62">
        <f t="shared" si="349"/>
        <v>2061</v>
      </c>
      <c r="I909" s="62">
        <v>894.6</v>
      </c>
      <c r="J909" s="62">
        <v>1166.4000000000001</v>
      </c>
      <c r="K909" s="62">
        <f t="shared" si="350"/>
        <v>1950.5</v>
      </c>
      <c r="L909" s="62">
        <v>784.1</v>
      </c>
      <c r="M909" s="62">
        <v>1166.4000000000001</v>
      </c>
      <c r="N909" s="62">
        <f t="shared" si="346"/>
        <v>94.638524987869971</v>
      </c>
      <c r="O909" s="62">
        <f t="shared" si="347"/>
        <v>87.648110887547503</v>
      </c>
      <c r="P909" s="62">
        <f t="shared" si="348"/>
        <v>100</v>
      </c>
    </row>
    <row r="910" spans="1:16" s="21" customFormat="1" ht="15.75" x14ac:dyDescent="0.25">
      <c r="A910" s="65" t="s">
        <v>353</v>
      </c>
      <c r="B910" s="61" t="s">
        <v>530</v>
      </c>
      <c r="C910" s="61" t="s">
        <v>71</v>
      </c>
      <c r="D910" s="61" t="s">
        <v>59</v>
      </c>
      <c r="E910" s="61" t="s">
        <v>402</v>
      </c>
      <c r="F910" s="61"/>
      <c r="G910" s="61" t="s">
        <v>706</v>
      </c>
      <c r="H910" s="62">
        <f>I910+J910</f>
        <v>57.2</v>
      </c>
      <c r="I910" s="62">
        <f>I911</f>
        <v>57.2</v>
      </c>
      <c r="J910" s="62">
        <f>J911</f>
        <v>0</v>
      </c>
      <c r="K910" s="62">
        <f>L910+M910</f>
        <v>43.3</v>
      </c>
      <c r="L910" s="62">
        <f>L911</f>
        <v>43.3</v>
      </c>
      <c r="M910" s="62">
        <f>M911</f>
        <v>0</v>
      </c>
      <c r="N910" s="62">
        <f t="shared" si="346"/>
        <v>75.699300699300693</v>
      </c>
      <c r="O910" s="62">
        <f t="shared" si="347"/>
        <v>75.699300699300693</v>
      </c>
      <c r="P910" s="62"/>
    </row>
    <row r="911" spans="1:16" s="21" customFormat="1" ht="15.75" x14ac:dyDescent="0.25">
      <c r="A911" s="65" t="s">
        <v>354</v>
      </c>
      <c r="B911" s="61" t="s">
        <v>530</v>
      </c>
      <c r="C911" s="61" t="s">
        <v>71</v>
      </c>
      <c r="D911" s="61" t="s">
        <v>59</v>
      </c>
      <c r="E911" s="61" t="s">
        <v>402</v>
      </c>
      <c r="F911" s="61"/>
      <c r="G911" s="61" t="s">
        <v>707</v>
      </c>
      <c r="H911" s="62">
        <f>I911+J911</f>
        <v>57.2</v>
      </c>
      <c r="I911" s="62">
        <v>57.2</v>
      </c>
      <c r="J911" s="62"/>
      <c r="K911" s="62">
        <f>L911+M911</f>
        <v>43.3</v>
      </c>
      <c r="L911" s="62">
        <v>43.3</v>
      </c>
      <c r="M911" s="62"/>
      <c r="N911" s="62">
        <f t="shared" si="346"/>
        <v>75.699300699300693</v>
      </c>
      <c r="O911" s="62">
        <f t="shared" si="347"/>
        <v>75.699300699300693</v>
      </c>
      <c r="P911" s="62"/>
    </row>
    <row r="912" spans="1:16" s="59" customFormat="1" ht="31.5" x14ac:dyDescent="0.25">
      <c r="A912" s="57" t="s">
        <v>876</v>
      </c>
      <c r="B912" s="56" t="s">
        <v>530</v>
      </c>
      <c r="C912" s="56" t="s">
        <v>71</v>
      </c>
      <c r="D912" s="56" t="s">
        <v>59</v>
      </c>
      <c r="E912" s="56" t="s">
        <v>694</v>
      </c>
      <c r="F912" s="56"/>
      <c r="G912" s="56"/>
      <c r="H912" s="28">
        <f t="shared" ref="H912:H916" si="351">SUM(I912:J912)</f>
        <v>834</v>
      </c>
      <c r="I912" s="28">
        <f>I913</f>
        <v>0</v>
      </c>
      <c r="J912" s="28">
        <f>J913+J915</f>
        <v>834</v>
      </c>
      <c r="K912" s="28">
        <f t="shared" ref="K912:K916" si="352">SUM(L912:M912)</f>
        <v>739.6</v>
      </c>
      <c r="L912" s="28">
        <f>L913</f>
        <v>0</v>
      </c>
      <c r="M912" s="28">
        <f>M913+M915</f>
        <v>739.6</v>
      </c>
      <c r="N912" s="28">
        <f t="shared" si="346"/>
        <v>88.681055155875299</v>
      </c>
      <c r="O912" s="28"/>
      <c r="P912" s="28">
        <f t="shared" si="348"/>
        <v>88.681055155875299</v>
      </c>
    </row>
    <row r="913" spans="1:16" s="21" customFormat="1" ht="15.75" x14ac:dyDescent="0.25">
      <c r="A913" s="60" t="s">
        <v>798</v>
      </c>
      <c r="B913" s="61" t="s">
        <v>530</v>
      </c>
      <c r="C913" s="61" t="s">
        <v>71</v>
      </c>
      <c r="D913" s="61" t="s">
        <v>59</v>
      </c>
      <c r="E913" s="61" t="s">
        <v>694</v>
      </c>
      <c r="F913" s="61"/>
      <c r="G913" s="61" t="s">
        <v>419</v>
      </c>
      <c r="H913" s="62">
        <f t="shared" si="351"/>
        <v>602</v>
      </c>
      <c r="I913" s="62">
        <f>I916+I914</f>
        <v>0</v>
      </c>
      <c r="J913" s="62">
        <f>J914</f>
        <v>602</v>
      </c>
      <c r="K913" s="62">
        <f t="shared" si="352"/>
        <v>507.6</v>
      </c>
      <c r="L913" s="62">
        <f>L916+L914</f>
        <v>0</v>
      </c>
      <c r="M913" s="62">
        <f>M914</f>
        <v>507.6</v>
      </c>
      <c r="N913" s="62">
        <f t="shared" si="346"/>
        <v>84.31893687707641</v>
      </c>
      <c r="O913" s="62"/>
      <c r="P913" s="62">
        <f t="shared" si="348"/>
        <v>84.31893687707641</v>
      </c>
    </row>
    <row r="914" spans="1:16" s="21" customFormat="1" ht="15.75" x14ac:dyDescent="0.25">
      <c r="A914" s="60" t="s">
        <v>405</v>
      </c>
      <c r="B914" s="61" t="s">
        <v>530</v>
      </c>
      <c r="C914" s="61" t="s">
        <v>71</v>
      </c>
      <c r="D914" s="61" t="s">
        <v>59</v>
      </c>
      <c r="E914" s="61" t="s">
        <v>694</v>
      </c>
      <c r="F914" s="61"/>
      <c r="G914" s="61" t="s">
        <v>406</v>
      </c>
      <c r="H914" s="62">
        <f t="shared" si="351"/>
        <v>602</v>
      </c>
      <c r="I914" s="62"/>
      <c r="J914" s="62">
        <v>602</v>
      </c>
      <c r="K914" s="62">
        <f t="shared" si="352"/>
        <v>507.6</v>
      </c>
      <c r="L914" s="62"/>
      <c r="M914" s="62">
        <v>507.6</v>
      </c>
      <c r="N914" s="62">
        <f t="shared" si="346"/>
        <v>84.31893687707641</v>
      </c>
      <c r="O914" s="62"/>
      <c r="P914" s="62">
        <f t="shared" si="348"/>
        <v>84.31893687707641</v>
      </c>
    </row>
    <row r="915" spans="1:16" s="21" customFormat="1" ht="15.75" x14ac:dyDescent="0.25">
      <c r="A915" s="60" t="s">
        <v>797</v>
      </c>
      <c r="B915" s="61" t="s">
        <v>530</v>
      </c>
      <c r="C915" s="61" t="s">
        <v>71</v>
      </c>
      <c r="D915" s="61" t="s">
        <v>59</v>
      </c>
      <c r="E915" s="61" t="s">
        <v>694</v>
      </c>
      <c r="F915" s="61"/>
      <c r="G915" s="61" t="s">
        <v>453</v>
      </c>
      <c r="H915" s="62">
        <f t="shared" si="351"/>
        <v>232</v>
      </c>
      <c r="I915" s="62"/>
      <c r="J915" s="62">
        <f>J916</f>
        <v>232</v>
      </c>
      <c r="K915" s="62">
        <f t="shared" si="352"/>
        <v>232</v>
      </c>
      <c r="L915" s="62"/>
      <c r="M915" s="62">
        <f>M916</f>
        <v>232</v>
      </c>
      <c r="N915" s="62">
        <f t="shared" si="346"/>
        <v>100</v>
      </c>
      <c r="O915" s="62"/>
      <c r="P915" s="62">
        <f t="shared" si="348"/>
        <v>100</v>
      </c>
    </row>
    <row r="916" spans="1:16" s="21" customFormat="1" ht="15.75" x14ac:dyDescent="0.25">
      <c r="A916" s="60" t="s">
        <v>401</v>
      </c>
      <c r="B916" s="61" t="s">
        <v>530</v>
      </c>
      <c r="C916" s="61" t="s">
        <v>71</v>
      </c>
      <c r="D916" s="61" t="s">
        <v>59</v>
      </c>
      <c r="E916" s="61" t="s">
        <v>694</v>
      </c>
      <c r="F916" s="61"/>
      <c r="G916" s="61" t="s">
        <v>457</v>
      </c>
      <c r="H916" s="62">
        <f t="shared" si="351"/>
        <v>232</v>
      </c>
      <c r="I916" s="62"/>
      <c r="J916" s="62">
        <v>232</v>
      </c>
      <c r="K916" s="62">
        <f t="shared" si="352"/>
        <v>232</v>
      </c>
      <c r="L916" s="62"/>
      <c r="M916" s="62">
        <v>232</v>
      </c>
      <c r="N916" s="62">
        <f t="shared" si="346"/>
        <v>100</v>
      </c>
      <c r="O916" s="62"/>
      <c r="P916" s="62">
        <f t="shared" si="348"/>
        <v>100</v>
      </c>
    </row>
    <row r="917" spans="1:16" s="59" customFormat="1" ht="30.75" customHeight="1" x14ac:dyDescent="0.25">
      <c r="A917" s="85" t="s">
        <v>852</v>
      </c>
      <c r="B917" s="56" t="s">
        <v>530</v>
      </c>
      <c r="C917" s="56" t="s">
        <v>71</v>
      </c>
      <c r="D917" s="56" t="s">
        <v>59</v>
      </c>
      <c r="E917" s="56" t="s">
        <v>490</v>
      </c>
      <c r="F917" s="56"/>
      <c r="G917" s="56"/>
      <c r="H917" s="28">
        <f>SUM(I917)</f>
        <v>44</v>
      </c>
      <c r="I917" s="28">
        <f>SUM(I918+I920)</f>
        <v>44</v>
      </c>
      <c r="J917" s="28"/>
      <c r="K917" s="28">
        <f>SUM(L917)</f>
        <v>25</v>
      </c>
      <c r="L917" s="28">
        <f>SUM(L918+L920)</f>
        <v>25</v>
      </c>
      <c r="M917" s="28"/>
      <c r="N917" s="28">
        <f t="shared" si="346"/>
        <v>56.81818181818182</v>
      </c>
      <c r="O917" s="28">
        <f t="shared" si="347"/>
        <v>56.81818181818182</v>
      </c>
      <c r="P917" s="28"/>
    </row>
    <row r="918" spans="1:16" s="21" customFormat="1" ht="15.75" x14ac:dyDescent="0.25">
      <c r="A918" s="60" t="s">
        <v>798</v>
      </c>
      <c r="B918" s="61" t="s">
        <v>530</v>
      </c>
      <c r="C918" s="61" t="s">
        <v>71</v>
      </c>
      <c r="D918" s="61" t="s">
        <v>59</v>
      </c>
      <c r="E918" s="61" t="s">
        <v>490</v>
      </c>
      <c r="F918" s="61"/>
      <c r="G918" s="61" t="s">
        <v>419</v>
      </c>
      <c r="H918" s="62">
        <f t="shared" ref="H918:H921" si="353">SUM(I918)</f>
        <v>31.6</v>
      </c>
      <c r="I918" s="62">
        <v>31.6</v>
      </c>
      <c r="J918" s="62"/>
      <c r="K918" s="62">
        <f t="shared" ref="K918:K919" si="354">SUM(L918)</f>
        <v>12.6</v>
      </c>
      <c r="L918" s="62">
        <f>L919</f>
        <v>12.6</v>
      </c>
      <c r="M918" s="62"/>
      <c r="N918" s="62">
        <f t="shared" si="346"/>
        <v>39.873417721518983</v>
      </c>
      <c r="O918" s="62">
        <f t="shared" si="347"/>
        <v>39.873417721518983</v>
      </c>
      <c r="P918" s="62"/>
    </row>
    <row r="919" spans="1:16" s="21" customFormat="1" ht="15.75" x14ac:dyDescent="0.25">
      <c r="A919" s="60" t="s">
        <v>405</v>
      </c>
      <c r="B919" s="61" t="s">
        <v>530</v>
      </c>
      <c r="C919" s="61" t="s">
        <v>71</v>
      </c>
      <c r="D919" s="61" t="s">
        <v>59</v>
      </c>
      <c r="E919" s="61" t="s">
        <v>490</v>
      </c>
      <c r="F919" s="61"/>
      <c r="G919" s="61" t="s">
        <v>406</v>
      </c>
      <c r="H919" s="62">
        <f t="shared" si="353"/>
        <v>31.6</v>
      </c>
      <c r="I919" s="62">
        <v>31.6</v>
      </c>
      <c r="J919" s="62"/>
      <c r="K919" s="62">
        <f t="shared" si="354"/>
        <v>12.6</v>
      </c>
      <c r="L919" s="62">
        <v>12.6</v>
      </c>
      <c r="M919" s="62"/>
      <c r="N919" s="62">
        <f t="shared" si="346"/>
        <v>39.873417721518983</v>
      </c>
      <c r="O919" s="62">
        <f t="shared" si="347"/>
        <v>39.873417721518983</v>
      </c>
      <c r="P919" s="62"/>
    </row>
    <row r="920" spans="1:16" s="21" customFormat="1" ht="15.75" x14ac:dyDescent="0.25">
      <c r="A920" s="60" t="s">
        <v>797</v>
      </c>
      <c r="B920" s="61" t="s">
        <v>530</v>
      </c>
      <c r="C920" s="61" t="s">
        <v>71</v>
      </c>
      <c r="D920" s="61" t="s">
        <v>59</v>
      </c>
      <c r="E920" s="61" t="s">
        <v>490</v>
      </c>
      <c r="F920" s="61"/>
      <c r="G920" s="61" t="s">
        <v>453</v>
      </c>
      <c r="H920" s="62">
        <f>SUM(I920)</f>
        <v>12.4</v>
      </c>
      <c r="I920" s="62">
        <v>12.4</v>
      </c>
      <c r="J920" s="62"/>
      <c r="K920" s="62">
        <f>SUM(L920)</f>
        <v>12.4</v>
      </c>
      <c r="L920" s="62">
        <f>L921</f>
        <v>12.4</v>
      </c>
      <c r="M920" s="62"/>
      <c r="N920" s="62">
        <f t="shared" si="346"/>
        <v>100</v>
      </c>
      <c r="O920" s="62">
        <f t="shared" si="347"/>
        <v>100</v>
      </c>
      <c r="P920" s="62"/>
    </row>
    <row r="921" spans="1:16" s="21" customFormat="1" ht="15.75" x14ac:dyDescent="0.25">
      <c r="A921" s="60" t="s">
        <v>456</v>
      </c>
      <c r="B921" s="61" t="s">
        <v>530</v>
      </c>
      <c r="C921" s="61" t="s">
        <v>71</v>
      </c>
      <c r="D921" s="61" t="s">
        <v>59</v>
      </c>
      <c r="E921" s="61" t="s">
        <v>490</v>
      </c>
      <c r="F921" s="61"/>
      <c r="G921" s="61" t="s">
        <v>457</v>
      </c>
      <c r="H921" s="62">
        <f t="shared" si="353"/>
        <v>12.4</v>
      </c>
      <c r="I921" s="62">
        <v>12.4</v>
      </c>
      <c r="J921" s="62"/>
      <c r="K921" s="62">
        <f t="shared" ref="K921" si="355">SUM(L921)</f>
        <v>12.4</v>
      </c>
      <c r="L921" s="62">
        <v>12.4</v>
      </c>
      <c r="M921" s="62"/>
      <c r="N921" s="62">
        <f t="shared" si="346"/>
        <v>100</v>
      </c>
      <c r="O921" s="62">
        <f t="shared" si="347"/>
        <v>100</v>
      </c>
      <c r="P921" s="62"/>
    </row>
    <row r="922" spans="1:16" s="59" customFormat="1" ht="15.75" x14ac:dyDescent="0.25">
      <c r="A922" s="57" t="s">
        <v>153</v>
      </c>
      <c r="B922" s="56" t="s">
        <v>530</v>
      </c>
      <c r="C922" s="56" t="s">
        <v>71</v>
      </c>
      <c r="D922" s="56" t="s">
        <v>71</v>
      </c>
      <c r="E922" s="56"/>
      <c r="F922" s="56"/>
      <c r="G922" s="56"/>
      <c r="H922" s="28">
        <f t="shared" ref="H922:H929" si="356">I922+J922</f>
        <v>1222</v>
      </c>
      <c r="I922" s="28">
        <f>I923</f>
        <v>1222</v>
      </c>
      <c r="J922" s="28">
        <f>J923</f>
        <v>0</v>
      </c>
      <c r="K922" s="28">
        <f t="shared" ref="K922:K923" si="357">L922+M922</f>
        <v>1221.8</v>
      </c>
      <c r="L922" s="28">
        <f>L923</f>
        <v>1221.8</v>
      </c>
      <c r="M922" s="28">
        <f>M923</f>
        <v>0</v>
      </c>
      <c r="N922" s="28">
        <f t="shared" si="346"/>
        <v>99.983633387888702</v>
      </c>
      <c r="O922" s="28">
        <f t="shared" si="347"/>
        <v>99.983633387888702</v>
      </c>
      <c r="P922" s="28"/>
    </row>
    <row r="923" spans="1:16" s="59" customFormat="1" ht="15.75" x14ac:dyDescent="0.25">
      <c r="A923" s="85" t="s">
        <v>416</v>
      </c>
      <c r="B923" s="56" t="s">
        <v>530</v>
      </c>
      <c r="C923" s="56" t="s">
        <v>71</v>
      </c>
      <c r="D923" s="56" t="s">
        <v>71</v>
      </c>
      <c r="E923" s="56" t="s">
        <v>523</v>
      </c>
      <c r="F923" s="56"/>
      <c r="G923" s="56"/>
      <c r="H923" s="28">
        <f t="shared" si="356"/>
        <v>1222</v>
      </c>
      <c r="I923" s="28">
        <f>I928+I926+I924</f>
        <v>1222</v>
      </c>
      <c r="J923" s="28">
        <f>J928+J926</f>
        <v>0</v>
      </c>
      <c r="K923" s="28">
        <f t="shared" si="357"/>
        <v>1221.8</v>
      </c>
      <c r="L923" s="28">
        <f>L928+L926+L924</f>
        <v>1221.8</v>
      </c>
      <c r="M923" s="28">
        <f>M928+M926</f>
        <v>0</v>
      </c>
      <c r="N923" s="28">
        <f t="shared" si="346"/>
        <v>99.983633387888702</v>
      </c>
      <c r="O923" s="28">
        <f t="shared" si="347"/>
        <v>99.983633387888702</v>
      </c>
      <c r="P923" s="28"/>
    </row>
    <row r="924" spans="1:16" s="21" customFormat="1" ht="15.75" x14ac:dyDescent="0.25">
      <c r="A924" s="60" t="s">
        <v>795</v>
      </c>
      <c r="B924" s="61" t="s">
        <v>530</v>
      </c>
      <c r="C924" s="61" t="s">
        <v>71</v>
      </c>
      <c r="D924" s="61" t="s">
        <v>71</v>
      </c>
      <c r="E924" s="61" t="s">
        <v>523</v>
      </c>
      <c r="F924" s="61"/>
      <c r="G924" s="61" t="s">
        <v>592</v>
      </c>
      <c r="H924" s="62">
        <f>I924+J924</f>
        <v>421.7</v>
      </c>
      <c r="I924" s="62">
        <f>I925</f>
        <v>421.7</v>
      </c>
      <c r="J924" s="62"/>
      <c r="K924" s="62">
        <f>L924+M924</f>
        <v>421.7</v>
      </c>
      <c r="L924" s="62">
        <f>L925</f>
        <v>421.7</v>
      </c>
      <c r="M924" s="62"/>
      <c r="N924" s="62">
        <f t="shared" si="346"/>
        <v>100</v>
      </c>
      <c r="O924" s="62">
        <f t="shared" si="347"/>
        <v>100</v>
      </c>
      <c r="P924" s="62"/>
    </row>
    <row r="925" spans="1:16" s="21" customFormat="1" ht="15.75" x14ac:dyDescent="0.25">
      <c r="A925" s="60" t="s">
        <v>796</v>
      </c>
      <c r="B925" s="61" t="s">
        <v>530</v>
      </c>
      <c r="C925" s="61" t="s">
        <v>71</v>
      </c>
      <c r="D925" s="61" t="s">
        <v>71</v>
      </c>
      <c r="E925" s="61" t="s">
        <v>523</v>
      </c>
      <c r="F925" s="61"/>
      <c r="G925" s="61" t="s">
        <v>593</v>
      </c>
      <c r="H925" s="62">
        <f>I925+J925</f>
        <v>421.7</v>
      </c>
      <c r="I925" s="62">
        <v>421.7</v>
      </c>
      <c r="J925" s="62"/>
      <c r="K925" s="62">
        <f>L925+M925</f>
        <v>421.7</v>
      </c>
      <c r="L925" s="62">
        <v>421.7</v>
      </c>
      <c r="M925" s="62"/>
      <c r="N925" s="62">
        <f t="shared" si="346"/>
        <v>100</v>
      </c>
      <c r="O925" s="62">
        <f t="shared" si="347"/>
        <v>100</v>
      </c>
      <c r="P925" s="62"/>
    </row>
    <row r="926" spans="1:16" s="21" customFormat="1" ht="15.75" x14ac:dyDescent="0.25">
      <c r="A926" s="60" t="s">
        <v>389</v>
      </c>
      <c r="B926" s="61" t="s">
        <v>530</v>
      </c>
      <c r="C926" s="61" t="s">
        <v>71</v>
      </c>
      <c r="D926" s="61" t="s">
        <v>71</v>
      </c>
      <c r="E926" s="61" t="s">
        <v>523</v>
      </c>
      <c r="F926" s="61"/>
      <c r="G926" s="61" t="s">
        <v>397</v>
      </c>
      <c r="H926" s="62">
        <f>I926+J926</f>
        <v>250.5</v>
      </c>
      <c r="I926" s="62">
        <f>I927</f>
        <v>250.5</v>
      </c>
      <c r="J926" s="62">
        <f>J927</f>
        <v>0</v>
      </c>
      <c r="K926" s="62">
        <f>L926+M926</f>
        <v>250.3</v>
      </c>
      <c r="L926" s="62">
        <f>L927</f>
        <v>250.3</v>
      </c>
      <c r="M926" s="62">
        <f>M927</f>
        <v>0</v>
      </c>
      <c r="N926" s="62">
        <f t="shared" si="346"/>
        <v>99.920159680638719</v>
      </c>
      <c r="O926" s="62">
        <f t="shared" si="347"/>
        <v>99.920159680638719</v>
      </c>
      <c r="P926" s="62"/>
    </row>
    <row r="927" spans="1:16" s="21" customFormat="1" ht="15.75" x14ac:dyDescent="0.25">
      <c r="A927" s="60" t="s">
        <v>390</v>
      </c>
      <c r="B927" s="61" t="s">
        <v>530</v>
      </c>
      <c r="C927" s="61" t="s">
        <v>71</v>
      </c>
      <c r="D927" s="61" t="s">
        <v>71</v>
      </c>
      <c r="E927" s="61" t="s">
        <v>523</v>
      </c>
      <c r="F927" s="61"/>
      <c r="G927" s="61" t="s">
        <v>392</v>
      </c>
      <c r="H927" s="62">
        <f t="shared" si="356"/>
        <v>250.5</v>
      </c>
      <c r="I927" s="62">
        <v>250.5</v>
      </c>
      <c r="J927" s="62"/>
      <c r="K927" s="62">
        <f t="shared" ref="K927:K929" si="358">L927+M927</f>
        <v>250.3</v>
      </c>
      <c r="L927" s="62">
        <v>250.3</v>
      </c>
      <c r="M927" s="62"/>
      <c r="N927" s="62">
        <f t="shared" si="346"/>
        <v>99.920159680638719</v>
      </c>
      <c r="O927" s="62">
        <f t="shared" si="347"/>
        <v>99.920159680638719</v>
      </c>
      <c r="P927" s="62"/>
    </row>
    <row r="928" spans="1:16" s="21" customFormat="1" ht="15.75" x14ac:dyDescent="0.25">
      <c r="A928" s="60" t="s">
        <v>403</v>
      </c>
      <c r="B928" s="61" t="s">
        <v>530</v>
      </c>
      <c r="C928" s="61" t="s">
        <v>71</v>
      </c>
      <c r="D928" s="61" t="s">
        <v>71</v>
      </c>
      <c r="E928" s="61" t="s">
        <v>523</v>
      </c>
      <c r="F928" s="61"/>
      <c r="G928" s="61" t="s">
        <v>419</v>
      </c>
      <c r="H928" s="62">
        <f t="shared" si="356"/>
        <v>549.79999999999995</v>
      </c>
      <c r="I928" s="62">
        <f>I929</f>
        <v>549.79999999999995</v>
      </c>
      <c r="J928" s="62">
        <f>J929</f>
        <v>0</v>
      </c>
      <c r="K928" s="62">
        <f t="shared" si="358"/>
        <v>549.79999999999995</v>
      </c>
      <c r="L928" s="62">
        <f>L929</f>
        <v>549.79999999999995</v>
      </c>
      <c r="M928" s="62">
        <f>M929</f>
        <v>0</v>
      </c>
      <c r="N928" s="62">
        <f t="shared" si="346"/>
        <v>100</v>
      </c>
      <c r="O928" s="62">
        <f t="shared" si="347"/>
        <v>100</v>
      </c>
      <c r="P928" s="62"/>
    </row>
    <row r="929" spans="1:16" s="21" customFormat="1" ht="15.75" x14ac:dyDescent="0.25">
      <c r="A929" s="60" t="s">
        <v>405</v>
      </c>
      <c r="B929" s="61" t="s">
        <v>530</v>
      </c>
      <c r="C929" s="61" t="s">
        <v>71</v>
      </c>
      <c r="D929" s="61" t="s">
        <v>71</v>
      </c>
      <c r="E929" s="61" t="s">
        <v>523</v>
      </c>
      <c r="F929" s="61"/>
      <c r="G929" s="61" t="s">
        <v>406</v>
      </c>
      <c r="H929" s="62">
        <f t="shared" si="356"/>
        <v>549.79999999999995</v>
      </c>
      <c r="I929" s="62">
        <v>549.79999999999995</v>
      </c>
      <c r="J929" s="62"/>
      <c r="K929" s="62">
        <f t="shared" si="358"/>
        <v>549.79999999999995</v>
      </c>
      <c r="L929" s="62">
        <v>549.79999999999995</v>
      </c>
      <c r="M929" s="62"/>
      <c r="N929" s="62">
        <f t="shared" si="346"/>
        <v>100</v>
      </c>
      <c r="O929" s="62">
        <f t="shared" si="347"/>
        <v>100</v>
      </c>
      <c r="P929" s="62"/>
    </row>
    <row r="930" spans="1:16" s="59" customFormat="1" ht="15.75" x14ac:dyDescent="0.25">
      <c r="A930" s="57" t="s">
        <v>260</v>
      </c>
      <c r="B930" s="56" t="s">
        <v>530</v>
      </c>
      <c r="C930" s="56">
        <v>11</v>
      </c>
      <c r="D930" s="77"/>
      <c r="E930" s="56"/>
      <c r="F930" s="56"/>
      <c r="G930" s="56"/>
      <c r="H930" s="28">
        <f t="shared" ref="H930:M930" si="359">SUM(H931+H944)</f>
        <v>57894.500000000007</v>
      </c>
      <c r="I930" s="28">
        <f t="shared" si="359"/>
        <v>56854.500000000007</v>
      </c>
      <c r="J930" s="28">
        <f t="shared" si="359"/>
        <v>1040</v>
      </c>
      <c r="K930" s="28">
        <f t="shared" si="359"/>
        <v>43054.1</v>
      </c>
      <c r="L930" s="28">
        <f t="shared" si="359"/>
        <v>42070.5</v>
      </c>
      <c r="M930" s="28">
        <f t="shared" si="359"/>
        <v>983.6</v>
      </c>
      <c r="N930" s="28">
        <f t="shared" si="346"/>
        <v>74.36647695376935</v>
      </c>
      <c r="O930" s="28">
        <f t="shared" si="347"/>
        <v>73.996781257420253</v>
      </c>
      <c r="P930" s="28">
        <f t="shared" si="348"/>
        <v>94.57692307692308</v>
      </c>
    </row>
    <row r="931" spans="1:16" s="59" customFormat="1" ht="15.75" x14ac:dyDescent="0.25">
      <c r="A931" s="57" t="s">
        <v>206</v>
      </c>
      <c r="B931" s="56" t="s">
        <v>530</v>
      </c>
      <c r="C931" s="56">
        <v>11</v>
      </c>
      <c r="D931" s="56" t="s">
        <v>57</v>
      </c>
      <c r="E931" s="56"/>
      <c r="F931" s="56"/>
      <c r="G931" s="56"/>
      <c r="H931" s="28">
        <f>I931+J931</f>
        <v>41498.500000000007</v>
      </c>
      <c r="I931" s="28">
        <f>I932+I941</f>
        <v>40458.500000000007</v>
      </c>
      <c r="J931" s="28">
        <f>J932+J941</f>
        <v>1040</v>
      </c>
      <c r="K931" s="28">
        <f>L931+M931</f>
        <v>30061.3</v>
      </c>
      <c r="L931" s="28">
        <f>L932+L941</f>
        <v>29077.7</v>
      </c>
      <c r="M931" s="28">
        <f>M932+M941</f>
        <v>983.6</v>
      </c>
      <c r="N931" s="28">
        <f t="shared" si="346"/>
        <v>72.439485764545694</v>
      </c>
      <c r="O931" s="28">
        <f t="shared" si="347"/>
        <v>71.870435137239383</v>
      </c>
      <c r="P931" s="28">
        <f t="shared" si="348"/>
        <v>94.57692307692308</v>
      </c>
    </row>
    <row r="932" spans="1:16" s="59" customFormat="1" ht="15.75" x14ac:dyDescent="0.25">
      <c r="A932" s="85" t="s">
        <v>531</v>
      </c>
      <c r="B932" s="56" t="s">
        <v>530</v>
      </c>
      <c r="C932" s="56">
        <v>11</v>
      </c>
      <c r="D932" s="56" t="s">
        <v>57</v>
      </c>
      <c r="E932" s="56">
        <v>4820000</v>
      </c>
      <c r="F932" s="56"/>
      <c r="G932" s="56"/>
      <c r="H932" s="28">
        <f t="shared" ref="H932:M932" si="360">H933+H936+H939</f>
        <v>39123.100000000006</v>
      </c>
      <c r="I932" s="28">
        <f t="shared" si="360"/>
        <v>38083.100000000006</v>
      </c>
      <c r="J932" s="28">
        <f t="shared" si="360"/>
        <v>1040</v>
      </c>
      <c r="K932" s="28">
        <f t="shared" si="360"/>
        <v>28774.3</v>
      </c>
      <c r="L932" s="28">
        <f t="shared" si="360"/>
        <v>27790.7</v>
      </c>
      <c r="M932" s="28">
        <f t="shared" si="360"/>
        <v>983.6</v>
      </c>
      <c r="N932" s="28">
        <f t="shared" si="346"/>
        <v>73.548108406542411</v>
      </c>
      <c r="O932" s="28">
        <f t="shared" si="347"/>
        <v>72.97383878938426</v>
      </c>
      <c r="P932" s="28">
        <f t="shared" si="348"/>
        <v>94.57692307692308</v>
      </c>
    </row>
    <row r="933" spans="1:16" s="21" customFormat="1" ht="15.75" x14ac:dyDescent="0.25">
      <c r="A933" s="60" t="s">
        <v>403</v>
      </c>
      <c r="B933" s="61" t="s">
        <v>530</v>
      </c>
      <c r="C933" s="61">
        <v>11</v>
      </c>
      <c r="D933" s="61" t="s">
        <v>57</v>
      </c>
      <c r="E933" s="61">
        <v>4829900</v>
      </c>
      <c r="F933" s="61"/>
      <c r="G933" s="61" t="s">
        <v>419</v>
      </c>
      <c r="H933" s="62">
        <f t="shared" ref="H933:M933" si="361">H934+H935</f>
        <v>30454.1</v>
      </c>
      <c r="I933" s="62">
        <f t="shared" si="361"/>
        <v>29414.1</v>
      </c>
      <c r="J933" s="62">
        <f t="shared" si="361"/>
        <v>1040</v>
      </c>
      <c r="K933" s="62">
        <f t="shared" si="361"/>
        <v>22585.599999999999</v>
      </c>
      <c r="L933" s="62">
        <f t="shared" si="361"/>
        <v>21602</v>
      </c>
      <c r="M933" s="62">
        <f t="shared" si="361"/>
        <v>983.6</v>
      </c>
      <c r="N933" s="62">
        <f t="shared" si="346"/>
        <v>74.162756410466898</v>
      </c>
      <c r="O933" s="62">
        <f t="shared" si="347"/>
        <v>73.440968787078305</v>
      </c>
      <c r="P933" s="62">
        <f t="shared" si="348"/>
        <v>94.57692307692308</v>
      </c>
    </row>
    <row r="934" spans="1:16" s="21" customFormat="1" ht="31.5" x14ac:dyDescent="0.25">
      <c r="A934" s="60" t="s">
        <v>420</v>
      </c>
      <c r="B934" s="61" t="s">
        <v>530</v>
      </c>
      <c r="C934" s="61">
        <v>11</v>
      </c>
      <c r="D934" s="61" t="s">
        <v>57</v>
      </c>
      <c r="E934" s="61">
        <v>4829900</v>
      </c>
      <c r="F934" s="61"/>
      <c r="G934" s="61">
        <v>611</v>
      </c>
      <c r="H934" s="62">
        <f>SUM(I934:J934)</f>
        <v>28580.1</v>
      </c>
      <c r="I934" s="62">
        <v>28580.1</v>
      </c>
      <c r="J934" s="62"/>
      <c r="K934" s="62">
        <f>SUM(L934:M934)</f>
        <v>20919.3</v>
      </c>
      <c r="L934" s="62">
        <v>20919.3</v>
      </c>
      <c r="M934" s="62"/>
      <c r="N934" s="62">
        <f t="shared" si="346"/>
        <v>73.195335215762015</v>
      </c>
      <c r="O934" s="62">
        <f t="shared" si="347"/>
        <v>73.195335215762015</v>
      </c>
      <c r="P934" s="62"/>
    </row>
    <row r="935" spans="1:16" s="21" customFormat="1" ht="15.75" x14ac:dyDescent="0.25">
      <c r="A935" s="60" t="s">
        <v>405</v>
      </c>
      <c r="B935" s="61" t="s">
        <v>530</v>
      </c>
      <c r="C935" s="61">
        <v>11</v>
      </c>
      <c r="D935" s="61" t="s">
        <v>57</v>
      </c>
      <c r="E935" s="61">
        <v>4829900</v>
      </c>
      <c r="F935" s="61"/>
      <c r="G935" s="61">
        <v>612</v>
      </c>
      <c r="H935" s="62">
        <f>SUM(I935:J935)</f>
        <v>1874</v>
      </c>
      <c r="I935" s="62">
        <v>834</v>
      </c>
      <c r="J935" s="62">
        <v>1040</v>
      </c>
      <c r="K935" s="62">
        <f>SUM(L935:M935)</f>
        <v>1666.3000000000002</v>
      </c>
      <c r="L935" s="62">
        <v>682.7</v>
      </c>
      <c r="M935" s="62">
        <v>983.6</v>
      </c>
      <c r="N935" s="62">
        <f t="shared" si="346"/>
        <v>88.916755602988275</v>
      </c>
      <c r="O935" s="62">
        <f t="shared" si="347"/>
        <v>81.858513189448445</v>
      </c>
      <c r="P935" s="62">
        <f t="shared" si="348"/>
        <v>94.57692307692308</v>
      </c>
    </row>
    <row r="936" spans="1:16" s="21" customFormat="1" ht="15.75" x14ac:dyDescent="0.25">
      <c r="A936" s="60"/>
      <c r="B936" s="61" t="s">
        <v>530</v>
      </c>
      <c r="C936" s="61">
        <v>11</v>
      </c>
      <c r="D936" s="61" t="s">
        <v>57</v>
      </c>
      <c r="E936" s="61">
        <v>4829900</v>
      </c>
      <c r="F936" s="61"/>
      <c r="G936" s="61" t="s">
        <v>453</v>
      </c>
      <c r="H936" s="62">
        <f>SUM(I936:J936)</f>
        <v>8654.7000000000007</v>
      </c>
      <c r="I936" s="62">
        <f>I937+I938</f>
        <v>8654.7000000000007</v>
      </c>
      <c r="J936" s="62">
        <f>J937+J938</f>
        <v>0</v>
      </c>
      <c r="K936" s="62">
        <f>SUM(L936:M936)</f>
        <v>6179.8</v>
      </c>
      <c r="L936" s="62">
        <f>L937+L938</f>
        <v>6179.8</v>
      </c>
      <c r="M936" s="62">
        <f>M937+M938</f>
        <v>0</v>
      </c>
      <c r="N936" s="62">
        <f t="shared" si="346"/>
        <v>71.403977029821945</v>
      </c>
      <c r="O936" s="62">
        <f t="shared" si="347"/>
        <v>71.403977029821945</v>
      </c>
      <c r="P936" s="62"/>
    </row>
    <row r="937" spans="1:16" s="21" customFormat="1" ht="31.5" x14ac:dyDescent="0.25">
      <c r="A937" s="60" t="s">
        <v>519</v>
      </c>
      <c r="B937" s="61" t="s">
        <v>530</v>
      </c>
      <c r="C937" s="61">
        <v>11</v>
      </c>
      <c r="D937" s="61" t="s">
        <v>57</v>
      </c>
      <c r="E937" s="61">
        <v>4829900</v>
      </c>
      <c r="F937" s="61"/>
      <c r="G937" s="61" t="s">
        <v>455</v>
      </c>
      <c r="H937" s="62">
        <f t="shared" ref="H937:H940" si="362">SUM(I937:J937)</f>
        <v>8347.7000000000007</v>
      </c>
      <c r="I937" s="62">
        <v>8347.7000000000007</v>
      </c>
      <c r="J937" s="62"/>
      <c r="K937" s="62">
        <f t="shared" ref="K937:K940" si="363">SUM(L937:M937)</f>
        <v>6069</v>
      </c>
      <c r="L937" s="62">
        <v>6069</v>
      </c>
      <c r="M937" s="62"/>
      <c r="N937" s="62">
        <f t="shared" si="346"/>
        <v>72.702660613103006</v>
      </c>
      <c r="O937" s="62">
        <f t="shared" si="347"/>
        <v>72.702660613103006</v>
      </c>
      <c r="P937" s="62"/>
    </row>
    <row r="938" spans="1:16" s="21" customFormat="1" ht="15.75" x14ac:dyDescent="0.25">
      <c r="A938" s="60" t="s">
        <v>456</v>
      </c>
      <c r="B938" s="61" t="s">
        <v>530</v>
      </c>
      <c r="C938" s="61">
        <v>11</v>
      </c>
      <c r="D938" s="61" t="s">
        <v>57</v>
      </c>
      <c r="E938" s="61">
        <v>4829900</v>
      </c>
      <c r="F938" s="61"/>
      <c r="G938" s="61" t="s">
        <v>457</v>
      </c>
      <c r="H938" s="62">
        <f t="shared" si="362"/>
        <v>307</v>
      </c>
      <c r="I938" s="62">
        <v>307</v>
      </c>
      <c r="J938" s="62"/>
      <c r="K938" s="62">
        <f t="shared" si="363"/>
        <v>110.8</v>
      </c>
      <c r="L938" s="62">
        <v>110.8</v>
      </c>
      <c r="M938" s="62"/>
      <c r="N938" s="62">
        <f t="shared" si="346"/>
        <v>36.091205211726383</v>
      </c>
      <c r="O938" s="62">
        <f t="shared" si="347"/>
        <v>36.091205211726383</v>
      </c>
      <c r="P938" s="62"/>
    </row>
    <row r="939" spans="1:16" s="21" customFormat="1" ht="15.75" x14ac:dyDescent="0.25">
      <c r="A939" s="65" t="s">
        <v>353</v>
      </c>
      <c r="B939" s="61" t="s">
        <v>530</v>
      </c>
      <c r="C939" s="61">
        <v>11</v>
      </c>
      <c r="D939" s="61" t="s">
        <v>57</v>
      </c>
      <c r="E939" s="61">
        <v>4829900</v>
      </c>
      <c r="F939" s="61"/>
      <c r="G939" s="61" t="s">
        <v>706</v>
      </c>
      <c r="H939" s="62">
        <f t="shared" si="362"/>
        <v>14.3</v>
      </c>
      <c r="I939" s="62">
        <f>I940</f>
        <v>14.3</v>
      </c>
      <c r="J939" s="62">
        <f>J940</f>
        <v>0</v>
      </c>
      <c r="K939" s="62">
        <f t="shared" si="363"/>
        <v>8.9</v>
      </c>
      <c r="L939" s="62">
        <f>L940</f>
        <v>8.9</v>
      </c>
      <c r="M939" s="62">
        <f>M940</f>
        <v>0</v>
      </c>
      <c r="N939" s="62">
        <f t="shared" si="346"/>
        <v>62.237762237762233</v>
      </c>
      <c r="O939" s="62">
        <f t="shared" si="347"/>
        <v>62.237762237762233</v>
      </c>
      <c r="P939" s="62"/>
    </row>
    <row r="940" spans="1:16" s="21" customFormat="1" ht="15.75" x14ac:dyDescent="0.25">
      <c r="A940" s="65" t="s">
        <v>354</v>
      </c>
      <c r="B940" s="61" t="s">
        <v>530</v>
      </c>
      <c r="C940" s="61">
        <v>11</v>
      </c>
      <c r="D940" s="61" t="s">
        <v>57</v>
      </c>
      <c r="E940" s="61">
        <v>4829900</v>
      </c>
      <c r="F940" s="61"/>
      <c r="G940" s="61" t="s">
        <v>707</v>
      </c>
      <c r="H940" s="62">
        <f t="shared" si="362"/>
        <v>14.3</v>
      </c>
      <c r="I940" s="62">
        <v>14.3</v>
      </c>
      <c r="J940" s="62"/>
      <c r="K940" s="62">
        <f t="shared" si="363"/>
        <v>8.9</v>
      </c>
      <c r="L940" s="62">
        <v>8.9</v>
      </c>
      <c r="M940" s="62"/>
      <c r="N940" s="62">
        <f t="shared" si="346"/>
        <v>62.237762237762233</v>
      </c>
      <c r="O940" s="62">
        <f t="shared" si="347"/>
        <v>62.237762237762233</v>
      </c>
      <c r="P940" s="62"/>
    </row>
    <row r="941" spans="1:16" s="59" customFormat="1" ht="15.75" x14ac:dyDescent="0.25">
      <c r="A941" s="85" t="s">
        <v>875</v>
      </c>
      <c r="B941" s="56" t="s">
        <v>530</v>
      </c>
      <c r="C941" s="56">
        <v>11</v>
      </c>
      <c r="D941" s="56" t="s">
        <v>57</v>
      </c>
      <c r="E941" s="56" t="s">
        <v>874</v>
      </c>
      <c r="F941" s="56"/>
      <c r="G941" s="56"/>
      <c r="H941" s="28">
        <f t="shared" ref="H941:M941" si="364">H942</f>
        <v>2375.4</v>
      </c>
      <c r="I941" s="28">
        <f t="shared" si="364"/>
        <v>2375.4</v>
      </c>
      <c r="J941" s="28">
        <f t="shared" si="364"/>
        <v>0</v>
      </c>
      <c r="K941" s="28">
        <f t="shared" si="364"/>
        <v>1287</v>
      </c>
      <c r="L941" s="28">
        <f t="shared" si="364"/>
        <v>1287</v>
      </c>
      <c r="M941" s="28">
        <f t="shared" si="364"/>
        <v>0</v>
      </c>
      <c r="N941" s="28">
        <f t="shared" si="346"/>
        <v>54.180348572871935</v>
      </c>
      <c r="O941" s="28">
        <f t="shared" si="347"/>
        <v>54.180348572871935</v>
      </c>
      <c r="P941" s="28"/>
    </row>
    <row r="942" spans="1:16" s="21" customFormat="1" ht="15.75" x14ac:dyDescent="0.25">
      <c r="A942" s="60" t="s">
        <v>389</v>
      </c>
      <c r="B942" s="61" t="s">
        <v>530</v>
      </c>
      <c r="C942" s="61">
        <v>11</v>
      </c>
      <c r="D942" s="61" t="s">
        <v>57</v>
      </c>
      <c r="E942" s="61" t="s">
        <v>874</v>
      </c>
      <c r="F942" s="61"/>
      <c r="G942" s="61">
        <v>240</v>
      </c>
      <c r="H942" s="62">
        <f>SUM(I942:J942)</f>
        <v>2375.4</v>
      </c>
      <c r="I942" s="62">
        <f>I943</f>
        <v>2375.4</v>
      </c>
      <c r="J942" s="62">
        <f>J943</f>
        <v>0</v>
      </c>
      <c r="K942" s="62">
        <f>SUM(L942:M942)</f>
        <v>1287</v>
      </c>
      <c r="L942" s="62">
        <f>L943</f>
        <v>1287</v>
      </c>
      <c r="M942" s="62">
        <f>M943</f>
        <v>0</v>
      </c>
      <c r="N942" s="62">
        <f t="shared" si="346"/>
        <v>54.180348572871935</v>
      </c>
      <c r="O942" s="62">
        <f t="shared" si="347"/>
        <v>54.180348572871935</v>
      </c>
      <c r="P942" s="62"/>
    </row>
    <row r="943" spans="1:16" s="21" customFormat="1" ht="15.75" x14ac:dyDescent="0.25">
      <c r="A943" s="60" t="s">
        <v>390</v>
      </c>
      <c r="B943" s="61" t="s">
        <v>530</v>
      </c>
      <c r="C943" s="61">
        <v>11</v>
      </c>
      <c r="D943" s="61" t="s">
        <v>57</v>
      </c>
      <c r="E943" s="61">
        <v>7950208</v>
      </c>
      <c r="F943" s="61"/>
      <c r="G943" s="61">
        <v>244</v>
      </c>
      <c r="H943" s="62">
        <f>SUM(I943:J943)</f>
        <v>2375.4</v>
      </c>
      <c r="I943" s="62">
        <v>2375.4</v>
      </c>
      <c r="J943" s="62"/>
      <c r="K943" s="62">
        <f>SUM(L943:M943)</f>
        <v>1287</v>
      </c>
      <c r="L943" s="62">
        <v>1287</v>
      </c>
      <c r="M943" s="62"/>
      <c r="N943" s="62">
        <f t="shared" si="346"/>
        <v>54.180348572871935</v>
      </c>
      <c r="O943" s="62">
        <f t="shared" si="347"/>
        <v>54.180348572871935</v>
      </c>
      <c r="P943" s="62"/>
    </row>
    <row r="944" spans="1:16" s="59" customFormat="1" ht="15.75" x14ac:dyDescent="0.25">
      <c r="A944" s="57" t="s">
        <v>532</v>
      </c>
      <c r="B944" s="56" t="s">
        <v>530</v>
      </c>
      <c r="C944" s="56">
        <v>11</v>
      </c>
      <c r="D944" s="56" t="s">
        <v>65</v>
      </c>
      <c r="E944" s="56" t="s">
        <v>240</v>
      </c>
      <c r="F944" s="56"/>
      <c r="G944" s="56" t="s">
        <v>240</v>
      </c>
      <c r="H944" s="28">
        <f>SUM(I944:J944)</f>
        <v>16396</v>
      </c>
      <c r="I944" s="28">
        <f>SUM(I945+I955)</f>
        <v>16396</v>
      </c>
      <c r="J944" s="28">
        <f>SUM(J945)</f>
        <v>0</v>
      </c>
      <c r="K944" s="28">
        <f>SUM(L944:M944)</f>
        <v>12992.8</v>
      </c>
      <c r="L944" s="28">
        <f>SUM(L945+L955)</f>
        <v>12992.8</v>
      </c>
      <c r="M944" s="28">
        <f>SUM(M945)</f>
        <v>0</v>
      </c>
      <c r="N944" s="28">
        <f t="shared" si="346"/>
        <v>79.243717979995125</v>
      </c>
      <c r="O944" s="28">
        <f t="shared" si="347"/>
        <v>79.243717979995125</v>
      </c>
      <c r="P944" s="28"/>
    </row>
    <row r="945" spans="1:16" s="59" customFormat="1" ht="31.5" x14ac:dyDescent="0.25">
      <c r="A945" s="57" t="s">
        <v>341</v>
      </c>
      <c r="B945" s="56" t="s">
        <v>530</v>
      </c>
      <c r="C945" s="56">
        <v>11</v>
      </c>
      <c r="D945" s="56" t="s">
        <v>65</v>
      </c>
      <c r="E945" s="56" t="s">
        <v>342</v>
      </c>
      <c r="F945" s="56"/>
      <c r="G945" s="56"/>
      <c r="H945" s="28">
        <f>SUM(J945+I945)</f>
        <v>5309.7</v>
      </c>
      <c r="I945" s="28">
        <f>I946</f>
        <v>5309.7</v>
      </c>
      <c r="J945" s="28"/>
      <c r="K945" s="28">
        <f>SUM(M945+L945)</f>
        <v>3838.7</v>
      </c>
      <c r="L945" s="28">
        <f>L946</f>
        <v>3838.7</v>
      </c>
      <c r="M945" s="28"/>
      <c r="N945" s="28">
        <f t="shared" si="346"/>
        <v>72.295986590579503</v>
      </c>
      <c r="O945" s="28">
        <f t="shared" si="347"/>
        <v>72.295986590579503</v>
      </c>
      <c r="P945" s="28"/>
    </row>
    <row r="946" spans="1:16" s="21" customFormat="1" ht="15.75" x14ac:dyDescent="0.25">
      <c r="A946" s="60" t="s">
        <v>343</v>
      </c>
      <c r="B946" s="61" t="s">
        <v>530</v>
      </c>
      <c r="C946" s="61">
        <v>11</v>
      </c>
      <c r="D946" s="61" t="s">
        <v>65</v>
      </c>
      <c r="E946" s="61" t="s">
        <v>344</v>
      </c>
      <c r="F946" s="61"/>
      <c r="G946" s="61"/>
      <c r="H946" s="62">
        <f t="shared" ref="H946:H954" si="365">SUM(J946+I946)</f>
        <v>5309.7</v>
      </c>
      <c r="I946" s="62">
        <f>SUM(I947+I951)</f>
        <v>5309.7</v>
      </c>
      <c r="J946" s="62"/>
      <c r="K946" s="62">
        <f t="shared" ref="K946:K954" si="366">SUM(M946+L946)</f>
        <v>3838.7</v>
      </c>
      <c r="L946" s="62">
        <f>SUM(L947+L951)</f>
        <v>3838.7</v>
      </c>
      <c r="M946" s="62"/>
      <c r="N946" s="62">
        <f t="shared" si="346"/>
        <v>72.295986590579503</v>
      </c>
      <c r="O946" s="62">
        <f t="shared" si="347"/>
        <v>72.295986590579503</v>
      </c>
      <c r="P946" s="62"/>
    </row>
    <row r="947" spans="1:16" s="21" customFormat="1" ht="31.5" x14ac:dyDescent="0.25">
      <c r="A947" s="60" t="s">
        <v>345</v>
      </c>
      <c r="B947" s="61" t="s">
        <v>530</v>
      </c>
      <c r="C947" s="61">
        <v>11</v>
      </c>
      <c r="D947" s="61" t="s">
        <v>65</v>
      </c>
      <c r="E947" s="61" t="s">
        <v>344</v>
      </c>
      <c r="F947" s="61"/>
      <c r="G947" s="61">
        <v>100</v>
      </c>
      <c r="H947" s="62">
        <f t="shared" si="365"/>
        <v>5051.5</v>
      </c>
      <c r="I947" s="62">
        <f>SUM(I948)</f>
        <v>5051.5</v>
      </c>
      <c r="J947" s="62"/>
      <c r="K947" s="62">
        <f t="shared" si="366"/>
        <v>3719</v>
      </c>
      <c r="L947" s="62">
        <f>SUM(L948)</f>
        <v>3719</v>
      </c>
      <c r="M947" s="62"/>
      <c r="N947" s="62">
        <f t="shared" si="346"/>
        <v>73.621696525784415</v>
      </c>
      <c r="O947" s="62">
        <f t="shared" si="347"/>
        <v>73.621696525784415</v>
      </c>
      <c r="P947" s="62"/>
    </row>
    <row r="948" spans="1:16" s="21" customFormat="1" ht="15.75" x14ac:dyDescent="0.25">
      <c r="A948" s="60" t="s">
        <v>601</v>
      </c>
      <c r="B948" s="61" t="s">
        <v>530</v>
      </c>
      <c r="C948" s="61">
        <v>11</v>
      </c>
      <c r="D948" s="61" t="s">
        <v>65</v>
      </c>
      <c r="E948" s="61" t="s">
        <v>344</v>
      </c>
      <c r="F948" s="61"/>
      <c r="G948" s="61">
        <v>120</v>
      </c>
      <c r="H948" s="62">
        <f t="shared" si="365"/>
        <v>5051.5</v>
      </c>
      <c r="I948" s="62">
        <f>SUM(I949+I950)</f>
        <v>5051.5</v>
      </c>
      <c r="J948" s="62"/>
      <c r="K948" s="62">
        <f t="shared" si="366"/>
        <v>3719</v>
      </c>
      <c r="L948" s="62">
        <f>SUM(L949+L950)</f>
        <v>3719</v>
      </c>
      <c r="M948" s="62"/>
      <c r="N948" s="62">
        <f t="shared" si="346"/>
        <v>73.621696525784415</v>
      </c>
      <c r="O948" s="62">
        <f t="shared" si="347"/>
        <v>73.621696525784415</v>
      </c>
      <c r="P948" s="62"/>
    </row>
    <row r="949" spans="1:16" s="21" customFormat="1" ht="15.75" x14ac:dyDescent="0.25">
      <c r="A949" s="60" t="s">
        <v>347</v>
      </c>
      <c r="B949" s="61" t="s">
        <v>530</v>
      </c>
      <c r="C949" s="61">
        <v>11</v>
      </c>
      <c r="D949" s="61" t="s">
        <v>65</v>
      </c>
      <c r="E949" s="61" t="s">
        <v>344</v>
      </c>
      <c r="F949" s="61"/>
      <c r="G949" s="61">
        <v>121</v>
      </c>
      <c r="H949" s="62">
        <f t="shared" si="365"/>
        <v>4863.5</v>
      </c>
      <c r="I949" s="62">
        <v>4863.5</v>
      </c>
      <c r="J949" s="62"/>
      <c r="K949" s="62">
        <f t="shared" si="366"/>
        <v>3611</v>
      </c>
      <c r="L949" s="62">
        <v>3611</v>
      </c>
      <c r="M949" s="62"/>
      <c r="N949" s="62">
        <f t="shared" si="346"/>
        <v>74.246941503032801</v>
      </c>
      <c r="O949" s="62">
        <f t="shared" si="347"/>
        <v>74.246941503032801</v>
      </c>
      <c r="P949" s="62"/>
    </row>
    <row r="950" spans="1:16" s="21" customFormat="1" ht="15.75" x14ac:dyDescent="0.25">
      <c r="A950" s="60" t="s">
        <v>348</v>
      </c>
      <c r="B950" s="61" t="s">
        <v>530</v>
      </c>
      <c r="C950" s="61">
        <v>11</v>
      </c>
      <c r="D950" s="61" t="s">
        <v>65</v>
      </c>
      <c r="E950" s="61" t="s">
        <v>344</v>
      </c>
      <c r="F950" s="61"/>
      <c r="G950" s="61">
        <v>122</v>
      </c>
      <c r="H950" s="62">
        <f t="shared" si="365"/>
        <v>188</v>
      </c>
      <c r="I950" s="62">
        <v>188</v>
      </c>
      <c r="J950" s="62"/>
      <c r="K950" s="62">
        <f t="shared" si="366"/>
        <v>108</v>
      </c>
      <c r="L950" s="62">
        <v>108</v>
      </c>
      <c r="M950" s="62"/>
      <c r="N950" s="62">
        <f t="shared" si="346"/>
        <v>57.446808510638299</v>
      </c>
      <c r="O950" s="62">
        <f t="shared" si="347"/>
        <v>57.446808510638299</v>
      </c>
      <c r="P950" s="62"/>
    </row>
    <row r="951" spans="1:16" s="21" customFormat="1" ht="15.75" x14ac:dyDescent="0.25">
      <c r="A951" s="60" t="s">
        <v>387</v>
      </c>
      <c r="B951" s="61" t="s">
        <v>530</v>
      </c>
      <c r="C951" s="61">
        <v>11</v>
      </c>
      <c r="D951" s="61" t="s">
        <v>65</v>
      </c>
      <c r="E951" s="61" t="s">
        <v>344</v>
      </c>
      <c r="F951" s="61"/>
      <c r="G951" s="61">
        <v>200</v>
      </c>
      <c r="H951" s="62">
        <f t="shared" si="365"/>
        <v>258.2</v>
      </c>
      <c r="I951" s="62">
        <f>SUM(I952)</f>
        <v>258.2</v>
      </c>
      <c r="J951" s="62"/>
      <c r="K951" s="62">
        <f t="shared" si="366"/>
        <v>119.7</v>
      </c>
      <c r="L951" s="62">
        <f>SUM(L952)</f>
        <v>119.7</v>
      </c>
      <c r="M951" s="62"/>
      <c r="N951" s="62">
        <f t="shared" si="346"/>
        <v>46.359411309062743</v>
      </c>
      <c r="O951" s="62">
        <f t="shared" si="347"/>
        <v>46.359411309062743</v>
      </c>
      <c r="P951" s="62"/>
    </row>
    <row r="952" spans="1:16" s="21" customFormat="1" ht="15.75" x14ac:dyDescent="0.25">
      <c r="A952" s="60" t="s">
        <v>389</v>
      </c>
      <c r="B952" s="61" t="s">
        <v>530</v>
      </c>
      <c r="C952" s="61">
        <v>11</v>
      </c>
      <c r="D952" s="61" t="s">
        <v>65</v>
      </c>
      <c r="E952" s="61" t="s">
        <v>344</v>
      </c>
      <c r="F952" s="61"/>
      <c r="G952" s="61">
        <v>240</v>
      </c>
      <c r="H952" s="62">
        <f t="shared" si="365"/>
        <v>258.2</v>
      </c>
      <c r="I952" s="62">
        <f>SUM(I954+I953)</f>
        <v>258.2</v>
      </c>
      <c r="J952" s="62"/>
      <c r="K952" s="62">
        <f t="shared" si="366"/>
        <v>119.7</v>
      </c>
      <c r="L952" s="62">
        <f>SUM(L954+L953)</f>
        <v>119.7</v>
      </c>
      <c r="M952" s="62"/>
      <c r="N952" s="62">
        <f t="shared" si="346"/>
        <v>46.359411309062743</v>
      </c>
      <c r="O952" s="62">
        <f t="shared" si="347"/>
        <v>46.359411309062743</v>
      </c>
      <c r="P952" s="62"/>
    </row>
    <row r="953" spans="1:16" s="21" customFormat="1" ht="15.75" x14ac:dyDescent="0.25">
      <c r="A953" s="60" t="s">
        <v>363</v>
      </c>
      <c r="B953" s="61" t="s">
        <v>651</v>
      </c>
      <c r="C953" s="61" t="s">
        <v>73</v>
      </c>
      <c r="D953" s="61" t="s">
        <v>65</v>
      </c>
      <c r="E953" s="61" t="s">
        <v>344</v>
      </c>
      <c r="F953" s="61"/>
      <c r="G953" s="61" t="s">
        <v>649</v>
      </c>
      <c r="H953" s="62">
        <f t="shared" si="365"/>
        <v>113.1</v>
      </c>
      <c r="I953" s="62">
        <v>113.1</v>
      </c>
      <c r="J953" s="62"/>
      <c r="K953" s="62">
        <f t="shared" si="366"/>
        <v>77.2</v>
      </c>
      <c r="L953" s="62">
        <v>77.2</v>
      </c>
      <c r="M953" s="62"/>
      <c r="N953" s="62">
        <f t="shared" si="346"/>
        <v>68.258178603006186</v>
      </c>
      <c r="O953" s="62">
        <f t="shared" si="347"/>
        <v>68.258178603006186</v>
      </c>
      <c r="P953" s="62"/>
    </row>
    <row r="954" spans="1:16" s="21" customFormat="1" ht="15.75" x14ac:dyDescent="0.25">
      <c r="A954" s="60" t="s">
        <v>390</v>
      </c>
      <c r="B954" s="61" t="s">
        <v>530</v>
      </c>
      <c r="C954" s="61">
        <v>11</v>
      </c>
      <c r="D954" s="61" t="s">
        <v>65</v>
      </c>
      <c r="E954" s="61" t="s">
        <v>344</v>
      </c>
      <c r="F954" s="61"/>
      <c r="G954" s="61">
        <v>244</v>
      </c>
      <c r="H954" s="62">
        <f t="shared" si="365"/>
        <v>145.1</v>
      </c>
      <c r="I954" s="62">
        <v>145.1</v>
      </c>
      <c r="J954" s="62"/>
      <c r="K954" s="62">
        <f t="shared" si="366"/>
        <v>42.5</v>
      </c>
      <c r="L954" s="62">
        <v>42.5</v>
      </c>
      <c r="M954" s="62"/>
      <c r="N954" s="62">
        <f t="shared" si="346"/>
        <v>29.290144727773949</v>
      </c>
      <c r="O954" s="62">
        <f t="shared" si="347"/>
        <v>29.290144727773949</v>
      </c>
      <c r="P954" s="62"/>
    </row>
    <row r="955" spans="1:16" s="59" customFormat="1" ht="15.75" x14ac:dyDescent="0.25">
      <c r="A955" s="85" t="s">
        <v>531</v>
      </c>
      <c r="B955" s="56" t="s">
        <v>530</v>
      </c>
      <c r="C955" s="56">
        <v>11</v>
      </c>
      <c r="D955" s="56" t="s">
        <v>65</v>
      </c>
      <c r="E955" s="77">
        <v>4820000</v>
      </c>
      <c r="F955" s="77"/>
      <c r="G955" s="77"/>
      <c r="H955" s="84">
        <f t="shared" ref="H955:M955" si="367">H956+H962+H959</f>
        <v>11086.300000000001</v>
      </c>
      <c r="I955" s="84">
        <f t="shared" si="367"/>
        <v>11086.300000000001</v>
      </c>
      <c r="J955" s="84">
        <f t="shared" si="367"/>
        <v>0</v>
      </c>
      <c r="K955" s="84">
        <f t="shared" si="367"/>
        <v>9154.0999999999985</v>
      </c>
      <c r="L955" s="84">
        <f t="shared" si="367"/>
        <v>9154.0999999999985</v>
      </c>
      <c r="M955" s="84">
        <f t="shared" si="367"/>
        <v>0</v>
      </c>
      <c r="N955" s="28">
        <f t="shared" si="346"/>
        <v>82.571281671973495</v>
      </c>
      <c r="O955" s="28">
        <f t="shared" si="347"/>
        <v>82.571281671973495</v>
      </c>
      <c r="P955" s="28"/>
    </row>
    <row r="956" spans="1:16" s="21" customFormat="1" ht="15.75" x14ac:dyDescent="0.25">
      <c r="A956" s="60" t="s">
        <v>795</v>
      </c>
      <c r="B956" s="61" t="s">
        <v>530</v>
      </c>
      <c r="C956" s="61">
        <v>11</v>
      </c>
      <c r="D956" s="61" t="s">
        <v>65</v>
      </c>
      <c r="E956" s="64">
        <v>4829900</v>
      </c>
      <c r="F956" s="64"/>
      <c r="G956" s="61" t="s">
        <v>592</v>
      </c>
      <c r="H956" s="79">
        <f t="shared" ref="H956:M956" si="368">SUM(H957:H958)</f>
        <v>10236.9</v>
      </c>
      <c r="I956" s="79">
        <f t="shared" si="368"/>
        <v>10236.9</v>
      </c>
      <c r="J956" s="79">
        <f t="shared" si="368"/>
        <v>0</v>
      </c>
      <c r="K956" s="79">
        <f t="shared" si="368"/>
        <v>8623.1999999999989</v>
      </c>
      <c r="L956" s="79">
        <f t="shared" si="368"/>
        <v>8623.1999999999989</v>
      </c>
      <c r="M956" s="79">
        <f t="shared" si="368"/>
        <v>0</v>
      </c>
      <c r="N956" s="62">
        <f t="shared" si="346"/>
        <v>84.236438765641935</v>
      </c>
      <c r="O956" s="62">
        <f t="shared" si="347"/>
        <v>84.236438765641935</v>
      </c>
      <c r="P956" s="62"/>
    </row>
    <row r="957" spans="1:16" s="21" customFormat="1" ht="15.75" x14ac:dyDescent="0.25">
      <c r="A957" s="60" t="s">
        <v>796</v>
      </c>
      <c r="B957" s="61" t="s">
        <v>530</v>
      </c>
      <c r="C957" s="61">
        <v>11</v>
      </c>
      <c r="D957" s="61" t="s">
        <v>65</v>
      </c>
      <c r="E957" s="64">
        <v>4829900</v>
      </c>
      <c r="F957" s="64"/>
      <c r="G957" s="61" t="s">
        <v>593</v>
      </c>
      <c r="H957" s="79">
        <f>SUM(I957:J957)</f>
        <v>9834.5</v>
      </c>
      <c r="I957" s="79">
        <v>9834.5</v>
      </c>
      <c r="J957" s="79"/>
      <c r="K957" s="79">
        <f>SUM(L957:M957)</f>
        <v>8442.2999999999993</v>
      </c>
      <c r="L957" s="79">
        <v>8442.2999999999993</v>
      </c>
      <c r="M957" s="79"/>
      <c r="N957" s="62">
        <f t="shared" si="346"/>
        <v>85.843713457725343</v>
      </c>
      <c r="O957" s="62">
        <f t="shared" si="347"/>
        <v>85.843713457725343</v>
      </c>
      <c r="P957" s="62"/>
    </row>
    <row r="958" spans="1:16" s="21" customFormat="1" ht="15.75" x14ac:dyDescent="0.25">
      <c r="A958" s="60" t="s">
        <v>348</v>
      </c>
      <c r="B958" s="61" t="s">
        <v>530</v>
      </c>
      <c r="C958" s="61">
        <v>11</v>
      </c>
      <c r="D958" s="61" t="s">
        <v>65</v>
      </c>
      <c r="E958" s="64">
        <v>4829900</v>
      </c>
      <c r="F958" s="64"/>
      <c r="G958" s="61" t="s">
        <v>594</v>
      </c>
      <c r="H958" s="79">
        <f>SUM(I958:J958)</f>
        <v>402.4</v>
      </c>
      <c r="I958" s="79">
        <v>402.4</v>
      </c>
      <c r="J958" s="79"/>
      <c r="K958" s="79">
        <f>SUM(L958:M958)</f>
        <v>180.9</v>
      </c>
      <c r="L958" s="79">
        <v>180.9</v>
      </c>
      <c r="M958" s="79"/>
      <c r="N958" s="62">
        <f t="shared" si="346"/>
        <v>44.955268389662031</v>
      </c>
      <c r="O958" s="62">
        <f t="shared" si="347"/>
        <v>44.955268389662031</v>
      </c>
      <c r="P958" s="62"/>
    </row>
    <row r="959" spans="1:16" s="21" customFormat="1" ht="15.75" x14ac:dyDescent="0.25">
      <c r="A959" s="60" t="s">
        <v>389</v>
      </c>
      <c r="B959" s="61" t="s">
        <v>530</v>
      </c>
      <c r="C959" s="61">
        <v>11</v>
      </c>
      <c r="D959" s="61" t="s">
        <v>65</v>
      </c>
      <c r="E959" s="64">
        <v>4829900</v>
      </c>
      <c r="F959" s="64"/>
      <c r="G959" s="61">
        <v>240</v>
      </c>
      <c r="H959" s="79">
        <f>SUM(I959:J959)</f>
        <v>832.7</v>
      </c>
      <c r="I959" s="79">
        <f>I961+I960</f>
        <v>832.7</v>
      </c>
      <c r="J959" s="79">
        <f>J961</f>
        <v>0</v>
      </c>
      <c r="K959" s="79">
        <f>SUM(L959:M959)</f>
        <v>515.40000000000009</v>
      </c>
      <c r="L959" s="79">
        <f>L961+L960</f>
        <v>515.40000000000009</v>
      </c>
      <c r="M959" s="79">
        <f>M961</f>
        <v>0</v>
      </c>
      <c r="N959" s="62">
        <f t="shared" si="346"/>
        <v>61.895040230575241</v>
      </c>
      <c r="O959" s="62">
        <f t="shared" si="347"/>
        <v>61.895040230575241</v>
      </c>
      <c r="P959" s="62"/>
    </row>
    <row r="960" spans="1:16" s="21" customFormat="1" ht="15.75" x14ac:dyDescent="0.25">
      <c r="A960" s="60" t="s">
        <v>363</v>
      </c>
      <c r="B960" s="61" t="s">
        <v>530</v>
      </c>
      <c r="C960" s="61">
        <v>11</v>
      </c>
      <c r="D960" s="61" t="s">
        <v>65</v>
      </c>
      <c r="E960" s="64">
        <v>4829900</v>
      </c>
      <c r="F960" s="64"/>
      <c r="G960" s="61" t="s">
        <v>649</v>
      </c>
      <c r="H960" s="79">
        <f>SUM(I960:J960)</f>
        <v>271.7</v>
      </c>
      <c r="I960" s="79">
        <v>271.7</v>
      </c>
      <c r="J960" s="79"/>
      <c r="K960" s="79">
        <f>SUM(L960:M960)</f>
        <v>159.80000000000001</v>
      </c>
      <c r="L960" s="79">
        <v>159.80000000000001</v>
      </c>
      <c r="M960" s="79"/>
      <c r="N960" s="62">
        <f t="shared" si="346"/>
        <v>58.814869341185137</v>
      </c>
      <c r="O960" s="62">
        <f t="shared" si="347"/>
        <v>58.814869341185137</v>
      </c>
      <c r="P960" s="62"/>
    </row>
    <row r="961" spans="1:16" s="21" customFormat="1" ht="15.75" x14ac:dyDescent="0.25">
      <c r="A961" s="60" t="s">
        <v>390</v>
      </c>
      <c r="B961" s="61" t="s">
        <v>530</v>
      </c>
      <c r="C961" s="61">
        <v>11</v>
      </c>
      <c r="D961" s="61" t="s">
        <v>65</v>
      </c>
      <c r="E961" s="64">
        <v>4829900</v>
      </c>
      <c r="F961" s="64"/>
      <c r="G961" s="61">
        <v>244</v>
      </c>
      <c r="H961" s="79">
        <f>SUM(I961:J961)</f>
        <v>561</v>
      </c>
      <c r="I961" s="79">
        <v>561</v>
      </c>
      <c r="J961" s="79"/>
      <c r="K961" s="79">
        <f>SUM(L961:M961)</f>
        <v>355.6</v>
      </c>
      <c r="L961" s="79">
        <v>355.6</v>
      </c>
      <c r="M961" s="79"/>
      <c r="N961" s="62">
        <f t="shared" si="346"/>
        <v>63.386809269162214</v>
      </c>
      <c r="O961" s="62">
        <f t="shared" si="347"/>
        <v>63.386809269162214</v>
      </c>
      <c r="P961" s="62"/>
    </row>
    <row r="962" spans="1:16" s="21" customFormat="1" ht="15.75" x14ac:dyDescent="0.25">
      <c r="A962" s="65" t="s">
        <v>353</v>
      </c>
      <c r="B962" s="61" t="s">
        <v>530</v>
      </c>
      <c r="C962" s="61">
        <v>11</v>
      </c>
      <c r="D962" s="61" t="s">
        <v>65</v>
      </c>
      <c r="E962" s="64">
        <v>4829900</v>
      </c>
      <c r="F962" s="64"/>
      <c r="G962" s="64">
        <v>850</v>
      </c>
      <c r="H962" s="79">
        <f t="shared" ref="H962:M962" si="369">H963</f>
        <v>16.7</v>
      </c>
      <c r="I962" s="79">
        <f t="shared" si="369"/>
        <v>16.7</v>
      </c>
      <c r="J962" s="79">
        <f t="shared" si="369"/>
        <v>0</v>
      </c>
      <c r="K962" s="79">
        <f t="shared" si="369"/>
        <v>15.5</v>
      </c>
      <c r="L962" s="79">
        <f t="shared" si="369"/>
        <v>15.5</v>
      </c>
      <c r="M962" s="79">
        <f t="shared" si="369"/>
        <v>0</v>
      </c>
      <c r="N962" s="62">
        <f t="shared" si="346"/>
        <v>92.814371257485035</v>
      </c>
      <c r="O962" s="62">
        <f t="shared" si="347"/>
        <v>92.814371257485035</v>
      </c>
      <c r="P962" s="62"/>
    </row>
    <row r="963" spans="1:16" s="21" customFormat="1" ht="15.75" x14ac:dyDescent="0.25">
      <c r="A963" s="65" t="s">
        <v>354</v>
      </c>
      <c r="B963" s="61" t="s">
        <v>530</v>
      </c>
      <c r="C963" s="61">
        <v>11</v>
      </c>
      <c r="D963" s="61" t="s">
        <v>65</v>
      </c>
      <c r="E963" s="64">
        <v>4829900</v>
      </c>
      <c r="F963" s="64"/>
      <c r="G963" s="64">
        <v>852</v>
      </c>
      <c r="H963" s="79">
        <f>SUM(I963:J963)</f>
        <v>16.7</v>
      </c>
      <c r="I963" s="79">
        <v>16.7</v>
      </c>
      <c r="J963" s="79"/>
      <c r="K963" s="79">
        <f>SUM(L963:M963)</f>
        <v>15.5</v>
      </c>
      <c r="L963" s="79">
        <v>15.5</v>
      </c>
      <c r="M963" s="79"/>
      <c r="N963" s="62">
        <f t="shared" si="346"/>
        <v>92.814371257485035</v>
      </c>
      <c r="O963" s="62">
        <f t="shared" si="347"/>
        <v>92.814371257485035</v>
      </c>
      <c r="P963" s="62"/>
    </row>
    <row r="964" spans="1:16" s="21" customFormat="1" ht="15.75" x14ac:dyDescent="0.25">
      <c r="A964" s="93"/>
      <c r="B964" s="94"/>
      <c r="C964" s="94"/>
      <c r="D964" s="94"/>
      <c r="E964" s="94"/>
      <c r="F964" s="94"/>
      <c r="G964" s="94"/>
      <c r="H964" s="95"/>
      <c r="I964" s="95"/>
      <c r="J964" s="95"/>
      <c r="K964" s="33"/>
    </row>
    <row r="965" spans="1:16" s="99" customFormat="1" ht="15.75" x14ac:dyDescent="0.25">
      <c r="A965" s="96"/>
      <c r="B965" s="97"/>
      <c r="C965" s="97"/>
      <c r="D965" s="97"/>
      <c r="E965" s="97"/>
      <c r="F965" s="97"/>
      <c r="G965" s="97"/>
      <c r="H965" s="97"/>
      <c r="I965" s="97"/>
      <c r="J965" s="97"/>
      <c r="K965" s="98"/>
    </row>
    <row r="966" spans="1:16" s="99" customFormat="1" ht="15.75" x14ac:dyDescent="0.25">
      <c r="A966" s="100"/>
      <c r="B966" s="97"/>
      <c r="C966" s="97"/>
      <c r="D966" s="97"/>
      <c r="E966" s="97"/>
      <c r="F966" s="97"/>
      <c r="G966" s="97"/>
      <c r="H966" s="97"/>
      <c r="I966" s="97"/>
      <c r="J966" s="97"/>
      <c r="K966" s="98"/>
    </row>
    <row r="967" spans="1:16" s="21" customFormat="1" ht="15.75" x14ac:dyDescent="0.25">
      <c r="A967" s="101"/>
      <c r="B967" s="94"/>
      <c r="C967" s="94"/>
      <c r="D967" s="94"/>
      <c r="E967" s="94"/>
      <c r="F967" s="94"/>
      <c r="G967" s="94"/>
      <c r="H967" s="94"/>
      <c r="I967" s="94"/>
      <c r="J967" s="94"/>
      <c r="K967" s="33"/>
    </row>
    <row r="968" spans="1:16" s="21" customFormat="1" ht="15.75" x14ac:dyDescent="0.25">
      <c r="A968" s="93"/>
      <c r="B968" s="94"/>
      <c r="C968" s="94"/>
      <c r="D968" s="94"/>
      <c r="E968" s="94"/>
      <c r="F968" s="94"/>
      <c r="G968" s="94"/>
      <c r="H968" s="94"/>
      <c r="I968" s="94"/>
      <c r="J968" s="94"/>
      <c r="K968" s="33"/>
    </row>
    <row r="969" spans="1:16" s="21" customFormat="1" ht="15.75" x14ac:dyDescent="0.25">
      <c r="A969" s="93"/>
      <c r="B969" s="94"/>
      <c r="C969" s="94"/>
      <c r="D969" s="94"/>
      <c r="E969" s="94"/>
      <c r="F969" s="94"/>
      <c r="G969" s="94"/>
      <c r="H969" s="94"/>
      <c r="I969" s="94"/>
      <c r="J969" s="94"/>
      <c r="K969" s="33"/>
    </row>
    <row r="970" spans="1:16" s="21" customFormat="1" ht="15.75" x14ac:dyDescent="0.25">
      <c r="A970" s="102"/>
      <c r="B970" s="94"/>
      <c r="C970" s="94"/>
      <c r="D970" s="94"/>
      <c r="E970" s="94"/>
      <c r="F970" s="94"/>
      <c r="G970" s="94"/>
      <c r="H970" s="94"/>
      <c r="I970" s="94"/>
      <c r="J970" s="94"/>
      <c r="K970" s="33"/>
    </row>
    <row r="971" spans="1:16" s="21" customFormat="1" ht="15.75" x14ac:dyDescent="0.25">
      <c r="A971" s="102"/>
      <c r="B971" s="94"/>
      <c r="C971" s="94"/>
      <c r="D971" s="94"/>
      <c r="E971" s="94"/>
      <c r="F971" s="94"/>
      <c r="G971" s="94"/>
      <c r="H971" s="94"/>
      <c r="I971" s="94"/>
      <c r="J971" s="94"/>
      <c r="K971" s="33"/>
    </row>
    <row r="972" spans="1:16" s="21" customFormat="1" ht="15.75" x14ac:dyDescent="0.25">
      <c r="A972" s="102"/>
      <c r="B972" s="94"/>
      <c r="C972" s="94"/>
      <c r="D972" s="94"/>
      <c r="E972" s="94"/>
      <c r="F972" s="94"/>
      <c r="G972" s="94"/>
      <c r="H972" s="94"/>
      <c r="I972" s="94"/>
      <c r="J972" s="94"/>
      <c r="K972" s="33"/>
    </row>
    <row r="973" spans="1:16" s="21" customFormat="1" ht="15.75" x14ac:dyDescent="0.25">
      <c r="A973" s="102"/>
      <c r="B973" s="94"/>
      <c r="C973" s="94"/>
      <c r="D973" s="94"/>
      <c r="E973" s="94"/>
      <c r="F973" s="94"/>
      <c r="G973" s="94"/>
      <c r="H973" s="94"/>
      <c r="I973" s="94"/>
      <c r="J973" s="94"/>
      <c r="K973" s="33"/>
    </row>
    <row r="974" spans="1:16" s="21" customFormat="1" ht="15.75" x14ac:dyDescent="0.25">
      <c r="A974" s="102"/>
      <c r="B974" s="94"/>
      <c r="C974" s="94"/>
      <c r="D974" s="94"/>
      <c r="E974" s="94"/>
      <c r="F974" s="94"/>
      <c r="G974" s="94"/>
      <c r="H974" s="94"/>
      <c r="I974" s="94"/>
      <c r="J974" s="94"/>
      <c r="K974" s="33"/>
    </row>
    <row r="975" spans="1:16" s="21" customFormat="1" ht="15.75" x14ac:dyDescent="0.25">
      <c r="A975" s="102"/>
      <c r="B975" s="94"/>
      <c r="C975" s="94"/>
      <c r="D975" s="94"/>
      <c r="E975" s="94"/>
      <c r="F975" s="94"/>
      <c r="G975" s="94"/>
      <c r="H975" s="94"/>
      <c r="I975" s="94"/>
      <c r="J975" s="94"/>
      <c r="K975" s="33"/>
    </row>
    <row r="976" spans="1:16" s="21" customFormat="1" ht="15.75" x14ac:dyDescent="0.25">
      <c r="A976" s="102"/>
      <c r="B976" s="94"/>
      <c r="C976" s="94"/>
      <c r="D976" s="94"/>
      <c r="E976" s="94"/>
      <c r="F976" s="94"/>
      <c r="G976" s="94"/>
      <c r="H976" s="94"/>
      <c r="I976" s="94"/>
      <c r="J976" s="94"/>
      <c r="K976" s="33"/>
    </row>
    <row r="977" spans="1:11" s="21" customFormat="1" ht="15.75" x14ac:dyDescent="0.25">
      <c r="A977" s="102"/>
      <c r="B977" s="94"/>
      <c r="C977" s="94"/>
      <c r="D977" s="94"/>
      <c r="E977" s="94"/>
      <c r="F977" s="94"/>
      <c r="G977" s="94"/>
      <c r="H977" s="94"/>
      <c r="I977" s="94"/>
      <c r="J977" s="94"/>
      <c r="K977" s="33"/>
    </row>
    <row r="978" spans="1:11" s="21" customFormat="1" ht="15.75" x14ac:dyDescent="0.25">
      <c r="A978" s="102"/>
      <c r="B978" s="94"/>
      <c r="C978" s="94"/>
      <c r="D978" s="94"/>
      <c r="E978" s="94"/>
      <c r="F978" s="94"/>
      <c r="G978" s="94"/>
      <c r="H978" s="94"/>
      <c r="I978" s="94"/>
      <c r="J978" s="94"/>
      <c r="K978" s="33"/>
    </row>
    <row r="979" spans="1:11" s="21" customFormat="1" ht="15.75" x14ac:dyDescent="0.25">
      <c r="A979" s="102"/>
      <c r="B979" s="94"/>
      <c r="C979" s="94"/>
      <c r="D979" s="94"/>
      <c r="E979" s="94"/>
      <c r="F979" s="94"/>
      <c r="G979" s="94"/>
      <c r="H979" s="94"/>
      <c r="I979" s="94"/>
      <c r="J979" s="94"/>
      <c r="K979" s="33"/>
    </row>
    <row r="980" spans="1:11" s="21" customFormat="1" ht="15.75" x14ac:dyDescent="0.25">
      <c r="A980" s="102"/>
      <c r="B980" s="94"/>
      <c r="C980" s="94"/>
      <c r="D980" s="94"/>
      <c r="E980" s="94"/>
      <c r="F980" s="94"/>
      <c r="G980" s="94"/>
      <c r="H980" s="94"/>
      <c r="I980" s="94"/>
      <c r="J980" s="94"/>
      <c r="K980" s="33"/>
    </row>
    <row r="981" spans="1:11" s="21" customFormat="1" ht="15.75" x14ac:dyDescent="0.25">
      <c r="A981" s="102"/>
      <c r="B981" s="94"/>
      <c r="C981" s="94"/>
      <c r="D981" s="94"/>
      <c r="E981" s="94"/>
      <c r="F981" s="94"/>
      <c r="G981" s="94"/>
      <c r="H981" s="94"/>
      <c r="I981" s="94"/>
      <c r="J981" s="94"/>
      <c r="K981" s="33"/>
    </row>
    <row r="982" spans="1:11" s="21" customFormat="1" ht="15.75" x14ac:dyDescent="0.25">
      <c r="A982" s="102"/>
      <c r="B982" s="94"/>
      <c r="C982" s="94"/>
      <c r="D982" s="94"/>
      <c r="E982" s="94"/>
      <c r="F982" s="94"/>
      <c r="G982" s="94"/>
      <c r="H982" s="94"/>
      <c r="I982" s="94"/>
      <c r="J982" s="94"/>
      <c r="K982" s="33"/>
    </row>
    <row r="983" spans="1:11" s="21" customFormat="1" ht="15.75" x14ac:dyDescent="0.25">
      <c r="A983" s="102"/>
      <c r="B983" s="94"/>
      <c r="C983" s="94"/>
      <c r="D983" s="94"/>
      <c r="E983" s="94"/>
      <c r="F983" s="94"/>
      <c r="G983" s="94"/>
      <c r="H983" s="94"/>
      <c r="I983" s="94"/>
      <c r="J983" s="94"/>
      <c r="K983" s="33"/>
    </row>
    <row r="984" spans="1:11" s="21" customFormat="1" ht="15.75" x14ac:dyDescent="0.25">
      <c r="A984" s="102"/>
      <c r="B984" s="94"/>
      <c r="C984" s="94"/>
      <c r="D984" s="94"/>
      <c r="E984" s="94"/>
      <c r="F984" s="94"/>
      <c r="G984" s="94"/>
      <c r="H984" s="94"/>
      <c r="I984" s="94"/>
      <c r="J984" s="94"/>
      <c r="K984" s="33"/>
    </row>
    <row r="985" spans="1:11" s="21" customFormat="1" ht="15.75" x14ac:dyDescent="0.25">
      <c r="A985" s="102"/>
      <c r="B985" s="94"/>
      <c r="C985" s="94"/>
      <c r="D985" s="94"/>
      <c r="E985" s="94"/>
      <c r="F985" s="94"/>
      <c r="G985" s="94"/>
      <c r="H985" s="94"/>
      <c r="I985" s="94"/>
      <c r="J985" s="94"/>
      <c r="K985" s="33"/>
    </row>
    <row r="986" spans="1:11" x14ac:dyDescent="0.2">
      <c r="I986" s="30"/>
    </row>
    <row r="987" spans="1:11" x14ac:dyDescent="0.2">
      <c r="I987" s="30"/>
    </row>
    <row r="988" spans="1:11" x14ac:dyDescent="0.2">
      <c r="I988" s="30"/>
    </row>
    <row r="989" spans="1:11" x14ac:dyDescent="0.2">
      <c r="I989" s="30"/>
    </row>
    <row r="990" spans="1:11" x14ac:dyDescent="0.2">
      <c r="I990" s="30"/>
    </row>
    <row r="991" spans="1:11" x14ac:dyDescent="0.2">
      <c r="A991" s="23"/>
      <c r="B991" s="23"/>
      <c r="C991" s="23"/>
      <c r="D991" s="23"/>
      <c r="E991" s="23"/>
      <c r="F991" s="23"/>
      <c r="G991" s="23"/>
      <c r="H991" s="23"/>
      <c r="I991" s="30"/>
      <c r="J991" s="23"/>
      <c r="K991" s="23"/>
    </row>
    <row r="992" spans="1:11" x14ac:dyDescent="0.2">
      <c r="A992" s="23"/>
      <c r="B992" s="23"/>
      <c r="C992" s="23"/>
      <c r="D992" s="23"/>
      <c r="E992" s="23"/>
      <c r="F992" s="23"/>
      <c r="G992" s="23"/>
      <c r="H992" s="23"/>
      <c r="I992" s="30"/>
      <c r="J992" s="23"/>
      <c r="K992" s="23"/>
    </row>
    <row r="993" spans="1:11" x14ac:dyDescent="0.2">
      <c r="A993" s="23"/>
      <c r="B993" s="23"/>
      <c r="C993" s="23"/>
      <c r="D993" s="23"/>
      <c r="E993" s="23"/>
      <c r="F993" s="23"/>
      <c r="G993" s="23"/>
      <c r="H993" s="23"/>
      <c r="I993" s="30"/>
      <c r="J993" s="23"/>
      <c r="K993" s="23"/>
    </row>
    <row r="994" spans="1:11" x14ac:dyDescent="0.2">
      <c r="A994" s="23"/>
      <c r="B994" s="23"/>
      <c r="C994" s="23"/>
      <c r="D994" s="23"/>
      <c r="E994" s="23"/>
      <c r="F994" s="23"/>
      <c r="G994" s="23"/>
      <c r="H994" s="23"/>
      <c r="I994" s="30"/>
      <c r="J994" s="23"/>
      <c r="K994" s="23"/>
    </row>
    <row r="995" spans="1:11" x14ac:dyDescent="0.2">
      <c r="A995" s="23"/>
      <c r="B995" s="23"/>
      <c r="C995" s="23"/>
      <c r="D995" s="23"/>
      <c r="E995" s="23"/>
      <c r="F995" s="23"/>
      <c r="G995" s="23"/>
      <c r="H995" s="23"/>
      <c r="I995" s="30"/>
      <c r="J995" s="23"/>
      <c r="K995" s="23"/>
    </row>
    <row r="996" spans="1:11" x14ac:dyDescent="0.2">
      <c r="A996" s="23"/>
      <c r="B996" s="23"/>
      <c r="C996" s="23"/>
      <c r="D996" s="23"/>
      <c r="E996" s="23"/>
      <c r="F996" s="23"/>
      <c r="G996" s="23"/>
      <c r="H996" s="23"/>
      <c r="I996" s="30"/>
      <c r="J996" s="23"/>
      <c r="K996" s="23"/>
    </row>
  </sheetData>
  <mergeCells count="13">
    <mergeCell ref="O1:P1"/>
    <mergeCell ref="O2:P2"/>
    <mergeCell ref="O3:P3"/>
    <mergeCell ref="O4:P4"/>
    <mergeCell ref="K7:K8"/>
    <mergeCell ref="L7:M7"/>
    <mergeCell ref="N7:N8"/>
    <mergeCell ref="O7:P7"/>
    <mergeCell ref="A5:P5"/>
    <mergeCell ref="A7:A8"/>
    <mergeCell ref="B7:G7"/>
    <mergeCell ref="H7:H8"/>
    <mergeCell ref="I7:J7"/>
  </mergeCells>
  <pageMargins left="0.70866141732283472" right="0.70866141732283472" top="0.74803149606299213" bottom="0.74803149606299213" header="0.31496062992125984" footer="0.31496062992125984"/>
  <pageSetup paperSize="9" scale="46" fitToHeight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2"/>
  <sheetViews>
    <sheetView tabSelected="1" topLeftCell="A25" workbookViewId="0">
      <selection activeCell="X9" sqref="X9"/>
    </sheetView>
  </sheetViews>
  <sheetFormatPr defaultColWidth="67" defaultRowHeight="15" x14ac:dyDescent="0.25"/>
  <cols>
    <col min="1" max="1" width="67" style="118" customWidth="1"/>
    <col min="2" max="2" width="29.7109375" style="118" customWidth="1"/>
    <col min="3" max="3" width="19.42578125" style="118" hidden="1" customWidth="1"/>
    <col min="4" max="4" width="19.140625" style="118" hidden="1" customWidth="1"/>
    <col min="5" max="5" width="16" style="118" hidden="1" customWidth="1"/>
    <col min="6" max="6" width="18.7109375" style="118" hidden="1" customWidth="1"/>
    <col min="7" max="7" width="15.42578125" style="118" hidden="1" customWidth="1"/>
    <col min="8" max="8" width="18.28515625" style="118" hidden="1" customWidth="1"/>
    <col min="9" max="9" width="15.42578125" style="118" hidden="1" customWidth="1"/>
    <col min="10" max="10" width="18.28515625" style="118" hidden="1" customWidth="1"/>
    <col min="11" max="11" width="15.42578125" style="118" hidden="1" customWidth="1"/>
    <col min="12" max="12" width="18.28515625" style="118" hidden="1" customWidth="1"/>
    <col min="13" max="13" width="15.42578125" style="118" hidden="1" customWidth="1"/>
    <col min="14" max="14" width="15.85546875" style="118" hidden="1" customWidth="1"/>
    <col min="15" max="15" width="15.42578125" style="118" hidden="1" customWidth="1"/>
    <col min="16" max="16" width="15.85546875" style="118" hidden="1" customWidth="1"/>
    <col min="17" max="17" width="15.42578125" style="118" hidden="1" customWidth="1"/>
    <col min="18" max="18" width="15.85546875" style="118" hidden="1" customWidth="1"/>
    <col min="19" max="19" width="15.42578125" style="118" hidden="1" customWidth="1"/>
    <col min="20" max="20" width="15.85546875" style="118" customWidth="1"/>
    <col min="21" max="21" width="20.5703125" style="118" customWidth="1"/>
    <col min="22" max="28" width="12.85546875" style="118" customWidth="1"/>
    <col min="29" max="29" width="9.140625" style="118" customWidth="1"/>
    <col min="30" max="30" width="12.7109375" style="118" customWidth="1"/>
    <col min="31" max="255" width="9.140625" style="118" customWidth="1"/>
    <col min="256" max="256" width="67" style="118"/>
    <col min="257" max="257" width="67" style="118" customWidth="1"/>
    <col min="258" max="258" width="29.7109375" style="118" customWidth="1"/>
    <col min="259" max="273" width="0" style="118" hidden="1" customWidth="1"/>
    <col min="274" max="274" width="15.85546875" style="118" customWidth="1"/>
    <col min="275" max="275" width="15.42578125" style="118" customWidth="1"/>
    <col min="276" max="276" width="15.85546875" style="118" customWidth="1"/>
    <col min="277" max="277" width="9.140625" style="118" customWidth="1"/>
    <col min="278" max="284" width="12.85546875" style="118" customWidth="1"/>
    <col min="285" max="285" width="9.140625" style="118" customWidth="1"/>
    <col min="286" max="286" width="12.7109375" style="118" customWidth="1"/>
    <col min="287" max="511" width="9.140625" style="118" customWidth="1"/>
    <col min="512" max="512" width="67" style="118"/>
    <col min="513" max="513" width="67" style="118" customWidth="1"/>
    <col min="514" max="514" width="29.7109375" style="118" customWidth="1"/>
    <col min="515" max="529" width="0" style="118" hidden="1" customWidth="1"/>
    <col min="530" max="530" width="15.85546875" style="118" customWidth="1"/>
    <col min="531" max="531" width="15.42578125" style="118" customWidth="1"/>
    <col min="532" max="532" width="15.85546875" style="118" customWidth="1"/>
    <col min="533" max="533" width="9.140625" style="118" customWidth="1"/>
    <col min="534" max="540" width="12.85546875" style="118" customWidth="1"/>
    <col min="541" max="541" width="9.140625" style="118" customWidth="1"/>
    <col min="542" max="542" width="12.7109375" style="118" customWidth="1"/>
    <col min="543" max="767" width="9.140625" style="118" customWidth="1"/>
    <col min="768" max="768" width="67" style="118"/>
    <col min="769" max="769" width="67" style="118" customWidth="1"/>
    <col min="770" max="770" width="29.7109375" style="118" customWidth="1"/>
    <col min="771" max="785" width="0" style="118" hidden="1" customWidth="1"/>
    <col min="786" max="786" width="15.85546875" style="118" customWidth="1"/>
    <col min="787" max="787" width="15.42578125" style="118" customWidth="1"/>
    <col min="788" max="788" width="15.85546875" style="118" customWidth="1"/>
    <col min="789" max="789" width="9.140625" style="118" customWidth="1"/>
    <col min="790" max="796" width="12.85546875" style="118" customWidth="1"/>
    <col min="797" max="797" width="9.140625" style="118" customWidth="1"/>
    <col min="798" max="798" width="12.7109375" style="118" customWidth="1"/>
    <col min="799" max="1023" width="9.140625" style="118" customWidth="1"/>
    <col min="1024" max="1024" width="67" style="118"/>
    <col min="1025" max="1025" width="67" style="118" customWidth="1"/>
    <col min="1026" max="1026" width="29.7109375" style="118" customWidth="1"/>
    <col min="1027" max="1041" width="0" style="118" hidden="1" customWidth="1"/>
    <col min="1042" max="1042" width="15.85546875" style="118" customWidth="1"/>
    <col min="1043" max="1043" width="15.42578125" style="118" customWidth="1"/>
    <col min="1044" max="1044" width="15.85546875" style="118" customWidth="1"/>
    <col min="1045" max="1045" width="9.140625" style="118" customWidth="1"/>
    <col min="1046" max="1052" width="12.85546875" style="118" customWidth="1"/>
    <col min="1053" max="1053" width="9.140625" style="118" customWidth="1"/>
    <col min="1054" max="1054" width="12.7109375" style="118" customWidth="1"/>
    <col min="1055" max="1279" width="9.140625" style="118" customWidth="1"/>
    <col min="1280" max="1280" width="67" style="118"/>
    <col min="1281" max="1281" width="67" style="118" customWidth="1"/>
    <col min="1282" max="1282" width="29.7109375" style="118" customWidth="1"/>
    <col min="1283" max="1297" width="0" style="118" hidden="1" customWidth="1"/>
    <col min="1298" max="1298" width="15.85546875" style="118" customWidth="1"/>
    <col min="1299" max="1299" width="15.42578125" style="118" customWidth="1"/>
    <col min="1300" max="1300" width="15.85546875" style="118" customWidth="1"/>
    <col min="1301" max="1301" width="9.140625" style="118" customWidth="1"/>
    <col min="1302" max="1308" width="12.85546875" style="118" customWidth="1"/>
    <col min="1309" max="1309" width="9.140625" style="118" customWidth="1"/>
    <col min="1310" max="1310" width="12.7109375" style="118" customWidth="1"/>
    <col min="1311" max="1535" width="9.140625" style="118" customWidth="1"/>
    <col min="1536" max="1536" width="67" style="118"/>
    <col min="1537" max="1537" width="67" style="118" customWidth="1"/>
    <col min="1538" max="1538" width="29.7109375" style="118" customWidth="1"/>
    <col min="1539" max="1553" width="0" style="118" hidden="1" customWidth="1"/>
    <col min="1554" max="1554" width="15.85546875" style="118" customWidth="1"/>
    <col min="1555" max="1555" width="15.42578125" style="118" customWidth="1"/>
    <col min="1556" max="1556" width="15.85546875" style="118" customWidth="1"/>
    <col min="1557" max="1557" width="9.140625" style="118" customWidth="1"/>
    <col min="1558" max="1564" width="12.85546875" style="118" customWidth="1"/>
    <col min="1565" max="1565" width="9.140625" style="118" customWidth="1"/>
    <col min="1566" max="1566" width="12.7109375" style="118" customWidth="1"/>
    <col min="1567" max="1791" width="9.140625" style="118" customWidth="1"/>
    <col min="1792" max="1792" width="67" style="118"/>
    <col min="1793" max="1793" width="67" style="118" customWidth="1"/>
    <col min="1794" max="1794" width="29.7109375" style="118" customWidth="1"/>
    <col min="1795" max="1809" width="0" style="118" hidden="1" customWidth="1"/>
    <col min="1810" max="1810" width="15.85546875" style="118" customWidth="1"/>
    <col min="1811" max="1811" width="15.42578125" style="118" customWidth="1"/>
    <col min="1812" max="1812" width="15.85546875" style="118" customWidth="1"/>
    <col min="1813" max="1813" width="9.140625" style="118" customWidth="1"/>
    <col min="1814" max="1820" width="12.85546875" style="118" customWidth="1"/>
    <col min="1821" max="1821" width="9.140625" style="118" customWidth="1"/>
    <col min="1822" max="1822" width="12.7109375" style="118" customWidth="1"/>
    <col min="1823" max="2047" width="9.140625" style="118" customWidth="1"/>
    <col min="2048" max="2048" width="67" style="118"/>
    <col min="2049" max="2049" width="67" style="118" customWidth="1"/>
    <col min="2050" max="2050" width="29.7109375" style="118" customWidth="1"/>
    <col min="2051" max="2065" width="0" style="118" hidden="1" customWidth="1"/>
    <col min="2066" max="2066" width="15.85546875" style="118" customWidth="1"/>
    <col min="2067" max="2067" width="15.42578125" style="118" customWidth="1"/>
    <col min="2068" max="2068" width="15.85546875" style="118" customWidth="1"/>
    <col min="2069" max="2069" width="9.140625" style="118" customWidth="1"/>
    <col min="2070" max="2076" width="12.85546875" style="118" customWidth="1"/>
    <col min="2077" max="2077" width="9.140625" style="118" customWidth="1"/>
    <col min="2078" max="2078" width="12.7109375" style="118" customWidth="1"/>
    <col min="2079" max="2303" width="9.140625" style="118" customWidth="1"/>
    <col min="2304" max="2304" width="67" style="118"/>
    <col min="2305" max="2305" width="67" style="118" customWidth="1"/>
    <col min="2306" max="2306" width="29.7109375" style="118" customWidth="1"/>
    <col min="2307" max="2321" width="0" style="118" hidden="1" customWidth="1"/>
    <col min="2322" max="2322" width="15.85546875" style="118" customWidth="1"/>
    <col min="2323" max="2323" width="15.42578125" style="118" customWidth="1"/>
    <col min="2324" max="2324" width="15.85546875" style="118" customWidth="1"/>
    <col min="2325" max="2325" width="9.140625" style="118" customWidth="1"/>
    <col min="2326" max="2332" width="12.85546875" style="118" customWidth="1"/>
    <col min="2333" max="2333" width="9.140625" style="118" customWidth="1"/>
    <col min="2334" max="2334" width="12.7109375" style="118" customWidth="1"/>
    <col min="2335" max="2559" width="9.140625" style="118" customWidth="1"/>
    <col min="2560" max="2560" width="67" style="118"/>
    <col min="2561" max="2561" width="67" style="118" customWidth="1"/>
    <col min="2562" max="2562" width="29.7109375" style="118" customWidth="1"/>
    <col min="2563" max="2577" width="0" style="118" hidden="1" customWidth="1"/>
    <col min="2578" max="2578" width="15.85546875" style="118" customWidth="1"/>
    <col min="2579" max="2579" width="15.42578125" style="118" customWidth="1"/>
    <col min="2580" max="2580" width="15.85546875" style="118" customWidth="1"/>
    <col min="2581" max="2581" width="9.140625" style="118" customWidth="1"/>
    <col min="2582" max="2588" width="12.85546875" style="118" customWidth="1"/>
    <col min="2589" max="2589" width="9.140625" style="118" customWidth="1"/>
    <col min="2590" max="2590" width="12.7109375" style="118" customWidth="1"/>
    <col min="2591" max="2815" width="9.140625" style="118" customWidth="1"/>
    <col min="2816" max="2816" width="67" style="118"/>
    <col min="2817" max="2817" width="67" style="118" customWidth="1"/>
    <col min="2818" max="2818" width="29.7109375" style="118" customWidth="1"/>
    <col min="2819" max="2833" width="0" style="118" hidden="1" customWidth="1"/>
    <col min="2834" max="2834" width="15.85546875" style="118" customWidth="1"/>
    <col min="2835" max="2835" width="15.42578125" style="118" customWidth="1"/>
    <col min="2836" max="2836" width="15.85546875" style="118" customWidth="1"/>
    <col min="2837" max="2837" width="9.140625" style="118" customWidth="1"/>
    <col min="2838" max="2844" width="12.85546875" style="118" customWidth="1"/>
    <col min="2845" max="2845" width="9.140625" style="118" customWidth="1"/>
    <col min="2846" max="2846" width="12.7109375" style="118" customWidth="1"/>
    <col min="2847" max="3071" width="9.140625" style="118" customWidth="1"/>
    <col min="3072" max="3072" width="67" style="118"/>
    <col min="3073" max="3073" width="67" style="118" customWidth="1"/>
    <col min="3074" max="3074" width="29.7109375" style="118" customWidth="1"/>
    <col min="3075" max="3089" width="0" style="118" hidden="1" customWidth="1"/>
    <col min="3090" max="3090" width="15.85546875" style="118" customWidth="1"/>
    <col min="3091" max="3091" width="15.42578125" style="118" customWidth="1"/>
    <col min="3092" max="3092" width="15.85546875" style="118" customWidth="1"/>
    <col min="3093" max="3093" width="9.140625" style="118" customWidth="1"/>
    <col min="3094" max="3100" width="12.85546875" style="118" customWidth="1"/>
    <col min="3101" max="3101" width="9.140625" style="118" customWidth="1"/>
    <col min="3102" max="3102" width="12.7109375" style="118" customWidth="1"/>
    <col min="3103" max="3327" width="9.140625" style="118" customWidth="1"/>
    <col min="3328" max="3328" width="67" style="118"/>
    <col min="3329" max="3329" width="67" style="118" customWidth="1"/>
    <col min="3330" max="3330" width="29.7109375" style="118" customWidth="1"/>
    <col min="3331" max="3345" width="0" style="118" hidden="1" customWidth="1"/>
    <col min="3346" max="3346" width="15.85546875" style="118" customWidth="1"/>
    <col min="3347" max="3347" width="15.42578125" style="118" customWidth="1"/>
    <col min="3348" max="3348" width="15.85546875" style="118" customWidth="1"/>
    <col min="3349" max="3349" width="9.140625" style="118" customWidth="1"/>
    <col min="3350" max="3356" width="12.85546875" style="118" customWidth="1"/>
    <col min="3357" max="3357" width="9.140625" style="118" customWidth="1"/>
    <col min="3358" max="3358" width="12.7109375" style="118" customWidth="1"/>
    <col min="3359" max="3583" width="9.140625" style="118" customWidth="1"/>
    <col min="3584" max="3584" width="67" style="118"/>
    <col min="3585" max="3585" width="67" style="118" customWidth="1"/>
    <col min="3586" max="3586" width="29.7109375" style="118" customWidth="1"/>
    <col min="3587" max="3601" width="0" style="118" hidden="1" customWidth="1"/>
    <col min="3602" max="3602" width="15.85546875" style="118" customWidth="1"/>
    <col min="3603" max="3603" width="15.42578125" style="118" customWidth="1"/>
    <col min="3604" max="3604" width="15.85546875" style="118" customWidth="1"/>
    <col min="3605" max="3605" width="9.140625" style="118" customWidth="1"/>
    <col min="3606" max="3612" width="12.85546875" style="118" customWidth="1"/>
    <col min="3613" max="3613" width="9.140625" style="118" customWidth="1"/>
    <col min="3614" max="3614" width="12.7109375" style="118" customWidth="1"/>
    <col min="3615" max="3839" width="9.140625" style="118" customWidth="1"/>
    <col min="3840" max="3840" width="67" style="118"/>
    <col min="3841" max="3841" width="67" style="118" customWidth="1"/>
    <col min="3842" max="3842" width="29.7109375" style="118" customWidth="1"/>
    <col min="3843" max="3857" width="0" style="118" hidden="1" customWidth="1"/>
    <col min="3858" max="3858" width="15.85546875" style="118" customWidth="1"/>
    <col min="3859" max="3859" width="15.42578125" style="118" customWidth="1"/>
    <col min="3860" max="3860" width="15.85546875" style="118" customWidth="1"/>
    <col min="3861" max="3861" width="9.140625" style="118" customWidth="1"/>
    <col min="3862" max="3868" width="12.85546875" style="118" customWidth="1"/>
    <col min="3869" max="3869" width="9.140625" style="118" customWidth="1"/>
    <col min="3870" max="3870" width="12.7109375" style="118" customWidth="1"/>
    <col min="3871" max="4095" width="9.140625" style="118" customWidth="1"/>
    <col min="4096" max="4096" width="67" style="118"/>
    <col min="4097" max="4097" width="67" style="118" customWidth="1"/>
    <col min="4098" max="4098" width="29.7109375" style="118" customWidth="1"/>
    <col min="4099" max="4113" width="0" style="118" hidden="1" customWidth="1"/>
    <col min="4114" max="4114" width="15.85546875" style="118" customWidth="1"/>
    <col min="4115" max="4115" width="15.42578125" style="118" customWidth="1"/>
    <col min="4116" max="4116" width="15.85546875" style="118" customWidth="1"/>
    <col min="4117" max="4117" width="9.140625" style="118" customWidth="1"/>
    <col min="4118" max="4124" width="12.85546875" style="118" customWidth="1"/>
    <col min="4125" max="4125" width="9.140625" style="118" customWidth="1"/>
    <col min="4126" max="4126" width="12.7109375" style="118" customWidth="1"/>
    <col min="4127" max="4351" width="9.140625" style="118" customWidth="1"/>
    <col min="4352" max="4352" width="67" style="118"/>
    <col min="4353" max="4353" width="67" style="118" customWidth="1"/>
    <col min="4354" max="4354" width="29.7109375" style="118" customWidth="1"/>
    <col min="4355" max="4369" width="0" style="118" hidden="1" customWidth="1"/>
    <col min="4370" max="4370" width="15.85546875" style="118" customWidth="1"/>
    <col min="4371" max="4371" width="15.42578125" style="118" customWidth="1"/>
    <col min="4372" max="4372" width="15.85546875" style="118" customWidth="1"/>
    <col min="4373" max="4373" width="9.140625" style="118" customWidth="1"/>
    <col min="4374" max="4380" width="12.85546875" style="118" customWidth="1"/>
    <col min="4381" max="4381" width="9.140625" style="118" customWidth="1"/>
    <col min="4382" max="4382" width="12.7109375" style="118" customWidth="1"/>
    <col min="4383" max="4607" width="9.140625" style="118" customWidth="1"/>
    <col min="4608" max="4608" width="67" style="118"/>
    <col min="4609" max="4609" width="67" style="118" customWidth="1"/>
    <col min="4610" max="4610" width="29.7109375" style="118" customWidth="1"/>
    <col min="4611" max="4625" width="0" style="118" hidden="1" customWidth="1"/>
    <col min="4626" max="4626" width="15.85546875" style="118" customWidth="1"/>
    <col min="4627" max="4627" width="15.42578125" style="118" customWidth="1"/>
    <col min="4628" max="4628" width="15.85546875" style="118" customWidth="1"/>
    <col min="4629" max="4629" width="9.140625" style="118" customWidth="1"/>
    <col min="4630" max="4636" width="12.85546875" style="118" customWidth="1"/>
    <col min="4637" max="4637" width="9.140625" style="118" customWidth="1"/>
    <col min="4638" max="4638" width="12.7109375" style="118" customWidth="1"/>
    <col min="4639" max="4863" width="9.140625" style="118" customWidth="1"/>
    <col min="4864" max="4864" width="67" style="118"/>
    <col min="4865" max="4865" width="67" style="118" customWidth="1"/>
    <col min="4866" max="4866" width="29.7109375" style="118" customWidth="1"/>
    <col min="4867" max="4881" width="0" style="118" hidden="1" customWidth="1"/>
    <col min="4882" max="4882" width="15.85546875" style="118" customWidth="1"/>
    <col min="4883" max="4883" width="15.42578125" style="118" customWidth="1"/>
    <col min="4884" max="4884" width="15.85546875" style="118" customWidth="1"/>
    <col min="4885" max="4885" width="9.140625" style="118" customWidth="1"/>
    <col min="4886" max="4892" width="12.85546875" style="118" customWidth="1"/>
    <col min="4893" max="4893" width="9.140625" style="118" customWidth="1"/>
    <col min="4894" max="4894" width="12.7109375" style="118" customWidth="1"/>
    <col min="4895" max="5119" width="9.140625" style="118" customWidth="1"/>
    <col min="5120" max="5120" width="67" style="118"/>
    <col min="5121" max="5121" width="67" style="118" customWidth="1"/>
    <col min="5122" max="5122" width="29.7109375" style="118" customWidth="1"/>
    <col min="5123" max="5137" width="0" style="118" hidden="1" customWidth="1"/>
    <col min="5138" max="5138" width="15.85546875" style="118" customWidth="1"/>
    <col min="5139" max="5139" width="15.42578125" style="118" customWidth="1"/>
    <col min="5140" max="5140" width="15.85546875" style="118" customWidth="1"/>
    <col min="5141" max="5141" width="9.140625" style="118" customWidth="1"/>
    <col min="5142" max="5148" width="12.85546875" style="118" customWidth="1"/>
    <col min="5149" max="5149" width="9.140625" style="118" customWidth="1"/>
    <col min="5150" max="5150" width="12.7109375" style="118" customWidth="1"/>
    <col min="5151" max="5375" width="9.140625" style="118" customWidth="1"/>
    <col min="5376" max="5376" width="67" style="118"/>
    <col min="5377" max="5377" width="67" style="118" customWidth="1"/>
    <col min="5378" max="5378" width="29.7109375" style="118" customWidth="1"/>
    <col min="5379" max="5393" width="0" style="118" hidden="1" customWidth="1"/>
    <col min="5394" max="5394" width="15.85546875" style="118" customWidth="1"/>
    <col min="5395" max="5395" width="15.42578125" style="118" customWidth="1"/>
    <col min="5396" max="5396" width="15.85546875" style="118" customWidth="1"/>
    <col min="5397" max="5397" width="9.140625" style="118" customWidth="1"/>
    <col min="5398" max="5404" width="12.85546875" style="118" customWidth="1"/>
    <col min="5405" max="5405" width="9.140625" style="118" customWidth="1"/>
    <col min="5406" max="5406" width="12.7109375" style="118" customWidth="1"/>
    <col min="5407" max="5631" width="9.140625" style="118" customWidth="1"/>
    <col min="5632" max="5632" width="67" style="118"/>
    <col min="5633" max="5633" width="67" style="118" customWidth="1"/>
    <col min="5634" max="5634" width="29.7109375" style="118" customWidth="1"/>
    <col min="5635" max="5649" width="0" style="118" hidden="1" customWidth="1"/>
    <col min="5650" max="5650" width="15.85546875" style="118" customWidth="1"/>
    <col min="5651" max="5651" width="15.42578125" style="118" customWidth="1"/>
    <col min="5652" max="5652" width="15.85546875" style="118" customWidth="1"/>
    <col min="5653" max="5653" width="9.140625" style="118" customWidth="1"/>
    <col min="5654" max="5660" width="12.85546875" style="118" customWidth="1"/>
    <col min="5661" max="5661" width="9.140625" style="118" customWidth="1"/>
    <col min="5662" max="5662" width="12.7109375" style="118" customWidth="1"/>
    <col min="5663" max="5887" width="9.140625" style="118" customWidth="1"/>
    <col min="5888" max="5888" width="67" style="118"/>
    <col min="5889" max="5889" width="67" style="118" customWidth="1"/>
    <col min="5890" max="5890" width="29.7109375" style="118" customWidth="1"/>
    <col min="5891" max="5905" width="0" style="118" hidden="1" customWidth="1"/>
    <col min="5906" max="5906" width="15.85546875" style="118" customWidth="1"/>
    <col min="5907" max="5907" width="15.42578125" style="118" customWidth="1"/>
    <col min="5908" max="5908" width="15.85546875" style="118" customWidth="1"/>
    <col min="5909" max="5909" width="9.140625" style="118" customWidth="1"/>
    <col min="5910" max="5916" width="12.85546875" style="118" customWidth="1"/>
    <col min="5917" max="5917" width="9.140625" style="118" customWidth="1"/>
    <col min="5918" max="5918" width="12.7109375" style="118" customWidth="1"/>
    <col min="5919" max="6143" width="9.140625" style="118" customWidth="1"/>
    <col min="6144" max="6144" width="67" style="118"/>
    <col min="6145" max="6145" width="67" style="118" customWidth="1"/>
    <col min="6146" max="6146" width="29.7109375" style="118" customWidth="1"/>
    <col min="6147" max="6161" width="0" style="118" hidden="1" customWidth="1"/>
    <col min="6162" max="6162" width="15.85546875" style="118" customWidth="1"/>
    <col min="6163" max="6163" width="15.42578125" style="118" customWidth="1"/>
    <col min="6164" max="6164" width="15.85546875" style="118" customWidth="1"/>
    <col min="6165" max="6165" width="9.140625" style="118" customWidth="1"/>
    <col min="6166" max="6172" width="12.85546875" style="118" customWidth="1"/>
    <col min="6173" max="6173" width="9.140625" style="118" customWidth="1"/>
    <col min="6174" max="6174" width="12.7109375" style="118" customWidth="1"/>
    <col min="6175" max="6399" width="9.140625" style="118" customWidth="1"/>
    <col min="6400" max="6400" width="67" style="118"/>
    <col min="6401" max="6401" width="67" style="118" customWidth="1"/>
    <col min="6402" max="6402" width="29.7109375" style="118" customWidth="1"/>
    <col min="6403" max="6417" width="0" style="118" hidden="1" customWidth="1"/>
    <col min="6418" max="6418" width="15.85546875" style="118" customWidth="1"/>
    <col min="6419" max="6419" width="15.42578125" style="118" customWidth="1"/>
    <col min="6420" max="6420" width="15.85546875" style="118" customWidth="1"/>
    <col min="6421" max="6421" width="9.140625" style="118" customWidth="1"/>
    <col min="6422" max="6428" width="12.85546875" style="118" customWidth="1"/>
    <col min="6429" max="6429" width="9.140625" style="118" customWidth="1"/>
    <col min="6430" max="6430" width="12.7109375" style="118" customWidth="1"/>
    <col min="6431" max="6655" width="9.140625" style="118" customWidth="1"/>
    <col min="6656" max="6656" width="67" style="118"/>
    <col min="6657" max="6657" width="67" style="118" customWidth="1"/>
    <col min="6658" max="6658" width="29.7109375" style="118" customWidth="1"/>
    <col min="6659" max="6673" width="0" style="118" hidden="1" customWidth="1"/>
    <col min="6674" max="6674" width="15.85546875" style="118" customWidth="1"/>
    <col min="6675" max="6675" width="15.42578125" style="118" customWidth="1"/>
    <col min="6676" max="6676" width="15.85546875" style="118" customWidth="1"/>
    <col min="6677" max="6677" width="9.140625" style="118" customWidth="1"/>
    <col min="6678" max="6684" width="12.85546875" style="118" customWidth="1"/>
    <col min="6685" max="6685" width="9.140625" style="118" customWidth="1"/>
    <col min="6686" max="6686" width="12.7109375" style="118" customWidth="1"/>
    <col min="6687" max="6911" width="9.140625" style="118" customWidth="1"/>
    <col min="6912" max="6912" width="67" style="118"/>
    <col min="6913" max="6913" width="67" style="118" customWidth="1"/>
    <col min="6914" max="6914" width="29.7109375" style="118" customWidth="1"/>
    <col min="6915" max="6929" width="0" style="118" hidden="1" customWidth="1"/>
    <col min="6930" max="6930" width="15.85546875" style="118" customWidth="1"/>
    <col min="6931" max="6931" width="15.42578125" style="118" customWidth="1"/>
    <col min="6932" max="6932" width="15.85546875" style="118" customWidth="1"/>
    <col min="6933" max="6933" width="9.140625" style="118" customWidth="1"/>
    <col min="6934" max="6940" width="12.85546875" style="118" customWidth="1"/>
    <col min="6941" max="6941" width="9.140625" style="118" customWidth="1"/>
    <col min="6942" max="6942" width="12.7109375" style="118" customWidth="1"/>
    <col min="6943" max="7167" width="9.140625" style="118" customWidth="1"/>
    <col min="7168" max="7168" width="67" style="118"/>
    <col min="7169" max="7169" width="67" style="118" customWidth="1"/>
    <col min="7170" max="7170" width="29.7109375" style="118" customWidth="1"/>
    <col min="7171" max="7185" width="0" style="118" hidden="1" customWidth="1"/>
    <col min="7186" max="7186" width="15.85546875" style="118" customWidth="1"/>
    <col min="7187" max="7187" width="15.42578125" style="118" customWidth="1"/>
    <col min="7188" max="7188" width="15.85546875" style="118" customWidth="1"/>
    <col min="7189" max="7189" width="9.140625" style="118" customWidth="1"/>
    <col min="7190" max="7196" width="12.85546875" style="118" customWidth="1"/>
    <col min="7197" max="7197" width="9.140625" style="118" customWidth="1"/>
    <col min="7198" max="7198" width="12.7109375" style="118" customWidth="1"/>
    <col min="7199" max="7423" width="9.140625" style="118" customWidth="1"/>
    <col min="7424" max="7424" width="67" style="118"/>
    <col min="7425" max="7425" width="67" style="118" customWidth="1"/>
    <col min="7426" max="7426" width="29.7109375" style="118" customWidth="1"/>
    <col min="7427" max="7441" width="0" style="118" hidden="1" customWidth="1"/>
    <col min="7442" max="7442" width="15.85546875" style="118" customWidth="1"/>
    <col min="7443" max="7443" width="15.42578125" style="118" customWidth="1"/>
    <col min="7444" max="7444" width="15.85546875" style="118" customWidth="1"/>
    <col min="7445" max="7445" width="9.140625" style="118" customWidth="1"/>
    <col min="7446" max="7452" width="12.85546875" style="118" customWidth="1"/>
    <col min="7453" max="7453" width="9.140625" style="118" customWidth="1"/>
    <col min="7454" max="7454" width="12.7109375" style="118" customWidth="1"/>
    <col min="7455" max="7679" width="9.140625" style="118" customWidth="1"/>
    <col min="7680" max="7680" width="67" style="118"/>
    <col min="7681" max="7681" width="67" style="118" customWidth="1"/>
    <col min="7682" max="7682" width="29.7109375" style="118" customWidth="1"/>
    <col min="7683" max="7697" width="0" style="118" hidden="1" customWidth="1"/>
    <col min="7698" max="7698" width="15.85546875" style="118" customWidth="1"/>
    <col min="7699" max="7699" width="15.42578125" style="118" customWidth="1"/>
    <col min="7700" max="7700" width="15.85546875" style="118" customWidth="1"/>
    <col min="7701" max="7701" width="9.140625" style="118" customWidth="1"/>
    <col min="7702" max="7708" width="12.85546875" style="118" customWidth="1"/>
    <col min="7709" max="7709" width="9.140625" style="118" customWidth="1"/>
    <col min="7710" max="7710" width="12.7109375" style="118" customWidth="1"/>
    <col min="7711" max="7935" width="9.140625" style="118" customWidth="1"/>
    <col min="7936" max="7936" width="67" style="118"/>
    <col min="7937" max="7937" width="67" style="118" customWidth="1"/>
    <col min="7938" max="7938" width="29.7109375" style="118" customWidth="1"/>
    <col min="7939" max="7953" width="0" style="118" hidden="1" customWidth="1"/>
    <col min="7954" max="7954" width="15.85546875" style="118" customWidth="1"/>
    <col min="7955" max="7955" width="15.42578125" style="118" customWidth="1"/>
    <col min="7956" max="7956" width="15.85546875" style="118" customWidth="1"/>
    <col min="7957" max="7957" width="9.140625" style="118" customWidth="1"/>
    <col min="7958" max="7964" width="12.85546875" style="118" customWidth="1"/>
    <col min="7965" max="7965" width="9.140625" style="118" customWidth="1"/>
    <col min="7966" max="7966" width="12.7109375" style="118" customWidth="1"/>
    <col min="7967" max="8191" width="9.140625" style="118" customWidth="1"/>
    <col min="8192" max="8192" width="67" style="118"/>
    <col min="8193" max="8193" width="67" style="118" customWidth="1"/>
    <col min="8194" max="8194" width="29.7109375" style="118" customWidth="1"/>
    <col min="8195" max="8209" width="0" style="118" hidden="1" customWidth="1"/>
    <col min="8210" max="8210" width="15.85546875" style="118" customWidth="1"/>
    <col min="8211" max="8211" width="15.42578125" style="118" customWidth="1"/>
    <col min="8212" max="8212" width="15.85546875" style="118" customWidth="1"/>
    <col min="8213" max="8213" width="9.140625" style="118" customWidth="1"/>
    <col min="8214" max="8220" width="12.85546875" style="118" customWidth="1"/>
    <col min="8221" max="8221" width="9.140625" style="118" customWidth="1"/>
    <col min="8222" max="8222" width="12.7109375" style="118" customWidth="1"/>
    <col min="8223" max="8447" width="9.140625" style="118" customWidth="1"/>
    <col min="8448" max="8448" width="67" style="118"/>
    <col min="8449" max="8449" width="67" style="118" customWidth="1"/>
    <col min="8450" max="8450" width="29.7109375" style="118" customWidth="1"/>
    <col min="8451" max="8465" width="0" style="118" hidden="1" customWidth="1"/>
    <col min="8466" max="8466" width="15.85546875" style="118" customWidth="1"/>
    <col min="8467" max="8467" width="15.42578125" style="118" customWidth="1"/>
    <col min="8468" max="8468" width="15.85546875" style="118" customWidth="1"/>
    <col min="8469" max="8469" width="9.140625" style="118" customWidth="1"/>
    <col min="8470" max="8476" width="12.85546875" style="118" customWidth="1"/>
    <col min="8477" max="8477" width="9.140625" style="118" customWidth="1"/>
    <col min="8478" max="8478" width="12.7109375" style="118" customWidth="1"/>
    <col min="8479" max="8703" width="9.140625" style="118" customWidth="1"/>
    <col min="8704" max="8704" width="67" style="118"/>
    <col min="8705" max="8705" width="67" style="118" customWidth="1"/>
    <col min="8706" max="8706" width="29.7109375" style="118" customWidth="1"/>
    <col min="8707" max="8721" width="0" style="118" hidden="1" customWidth="1"/>
    <col min="8722" max="8722" width="15.85546875" style="118" customWidth="1"/>
    <col min="8723" max="8723" width="15.42578125" style="118" customWidth="1"/>
    <col min="8724" max="8724" width="15.85546875" style="118" customWidth="1"/>
    <col min="8725" max="8725" width="9.140625" style="118" customWidth="1"/>
    <col min="8726" max="8732" width="12.85546875" style="118" customWidth="1"/>
    <col min="8733" max="8733" width="9.140625" style="118" customWidth="1"/>
    <col min="8734" max="8734" width="12.7109375" style="118" customWidth="1"/>
    <col min="8735" max="8959" width="9.140625" style="118" customWidth="1"/>
    <col min="8960" max="8960" width="67" style="118"/>
    <col min="8961" max="8961" width="67" style="118" customWidth="1"/>
    <col min="8962" max="8962" width="29.7109375" style="118" customWidth="1"/>
    <col min="8963" max="8977" width="0" style="118" hidden="1" customWidth="1"/>
    <col min="8978" max="8978" width="15.85546875" style="118" customWidth="1"/>
    <col min="8979" max="8979" width="15.42578125" style="118" customWidth="1"/>
    <col min="8980" max="8980" width="15.85546875" style="118" customWidth="1"/>
    <col min="8981" max="8981" width="9.140625" style="118" customWidth="1"/>
    <col min="8982" max="8988" width="12.85546875" style="118" customWidth="1"/>
    <col min="8989" max="8989" width="9.140625" style="118" customWidth="1"/>
    <col min="8990" max="8990" width="12.7109375" style="118" customWidth="1"/>
    <col min="8991" max="9215" width="9.140625" style="118" customWidth="1"/>
    <col min="9216" max="9216" width="67" style="118"/>
    <col min="9217" max="9217" width="67" style="118" customWidth="1"/>
    <col min="9218" max="9218" width="29.7109375" style="118" customWidth="1"/>
    <col min="9219" max="9233" width="0" style="118" hidden="1" customWidth="1"/>
    <col min="9234" max="9234" width="15.85546875" style="118" customWidth="1"/>
    <col min="9235" max="9235" width="15.42578125" style="118" customWidth="1"/>
    <col min="9236" max="9236" width="15.85546875" style="118" customWidth="1"/>
    <col min="9237" max="9237" width="9.140625" style="118" customWidth="1"/>
    <col min="9238" max="9244" width="12.85546875" style="118" customWidth="1"/>
    <col min="9245" max="9245" width="9.140625" style="118" customWidth="1"/>
    <col min="9246" max="9246" width="12.7109375" style="118" customWidth="1"/>
    <col min="9247" max="9471" width="9.140625" style="118" customWidth="1"/>
    <col min="9472" max="9472" width="67" style="118"/>
    <col min="9473" max="9473" width="67" style="118" customWidth="1"/>
    <col min="9474" max="9474" width="29.7109375" style="118" customWidth="1"/>
    <col min="9475" max="9489" width="0" style="118" hidden="1" customWidth="1"/>
    <col min="9490" max="9490" width="15.85546875" style="118" customWidth="1"/>
    <col min="9491" max="9491" width="15.42578125" style="118" customWidth="1"/>
    <col min="9492" max="9492" width="15.85546875" style="118" customWidth="1"/>
    <col min="9493" max="9493" width="9.140625" style="118" customWidth="1"/>
    <col min="9494" max="9500" width="12.85546875" style="118" customWidth="1"/>
    <col min="9501" max="9501" width="9.140625" style="118" customWidth="1"/>
    <col min="9502" max="9502" width="12.7109375" style="118" customWidth="1"/>
    <col min="9503" max="9727" width="9.140625" style="118" customWidth="1"/>
    <col min="9728" max="9728" width="67" style="118"/>
    <col min="9729" max="9729" width="67" style="118" customWidth="1"/>
    <col min="9730" max="9730" width="29.7109375" style="118" customWidth="1"/>
    <col min="9731" max="9745" width="0" style="118" hidden="1" customWidth="1"/>
    <col min="9746" max="9746" width="15.85546875" style="118" customWidth="1"/>
    <col min="9747" max="9747" width="15.42578125" style="118" customWidth="1"/>
    <col min="9748" max="9748" width="15.85546875" style="118" customWidth="1"/>
    <col min="9749" max="9749" width="9.140625" style="118" customWidth="1"/>
    <col min="9750" max="9756" width="12.85546875" style="118" customWidth="1"/>
    <col min="9757" max="9757" width="9.140625" style="118" customWidth="1"/>
    <col min="9758" max="9758" width="12.7109375" style="118" customWidth="1"/>
    <col min="9759" max="9983" width="9.140625" style="118" customWidth="1"/>
    <col min="9984" max="9984" width="67" style="118"/>
    <col min="9985" max="9985" width="67" style="118" customWidth="1"/>
    <col min="9986" max="9986" width="29.7109375" style="118" customWidth="1"/>
    <col min="9987" max="10001" width="0" style="118" hidden="1" customWidth="1"/>
    <col min="10002" max="10002" width="15.85546875" style="118" customWidth="1"/>
    <col min="10003" max="10003" width="15.42578125" style="118" customWidth="1"/>
    <col min="10004" max="10004" width="15.85546875" style="118" customWidth="1"/>
    <col min="10005" max="10005" width="9.140625" style="118" customWidth="1"/>
    <col min="10006" max="10012" width="12.85546875" style="118" customWidth="1"/>
    <col min="10013" max="10013" width="9.140625" style="118" customWidth="1"/>
    <col min="10014" max="10014" width="12.7109375" style="118" customWidth="1"/>
    <col min="10015" max="10239" width="9.140625" style="118" customWidth="1"/>
    <col min="10240" max="10240" width="67" style="118"/>
    <col min="10241" max="10241" width="67" style="118" customWidth="1"/>
    <col min="10242" max="10242" width="29.7109375" style="118" customWidth="1"/>
    <col min="10243" max="10257" width="0" style="118" hidden="1" customWidth="1"/>
    <col min="10258" max="10258" width="15.85546875" style="118" customWidth="1"/>
    <col min="10259" max="10259" width="15.42578125" style="118" customWidth="1"/>
    <col min="10260" max="10260" width="15.85546875" style="118" customWidth="1"/>
    <col min="10261" max="10261" width="9.140625" style="118" customWidth="1"/>
    <col min="10262" max="10268" width="12.85546875" style="118" customWidth="1"/>
    <col min="10269" max="10269" width="9.140625" style="118" customWidth="1"/>
    <col min="10270" max="10270" width="12.7109375" style="118" customWidth="1"/>
    <col min="10271" max="10495" width="9.140625" style="118" customWidth="1"/>
    <col min="10496" max="10496" width="67" style="118"/>
    <col min="10497" max="10497" width="67" style="118" customWidth="1"/>
    <col min="10498" max="10498" width="29.7109375" style="118" customWidth="1"/>
    <col min="10499" max="10513" width="0" style="118" hidden="1" customWidth="1"/>
    <col min="10514" max="10514" width="15.85546875" style="118" customWidth="1"/>
    <col min="10515" max="10515" width="15.42578125" style="118" customWidth="1"/>
    <col min="10516" max="10516" width="15.85546875" style="118" customWidth="1"/>
    <col min="10517" max="10517" width="9.140625" style="118" customWidth="1"/>
    <col min="10518" max="10524" width="12.85546875" style="118" customWidth="1"/>
    <col min="10525" max="10525" width="9.140625" style="118" customWidth="1"/>
    <col min="10526" max="10526" width="12.7109375" style="118" customWidth="1"/>
    <col min="10527" max="10751" width="9.140625" style="118" customWidth="1"/>
    <col min="10752" max="10752" width="67" style="118"/>
    <col min="10753" max="10753" width="67" style="118" customWidth="1"/>
    <col min="10754" max="10754" width="29.7109375" style="118" customWidth="1"/>
    <col min="10755" max="10769" width="0" style="118" hidden="1" customWidth="1"/>
    <col min="10770" max="10770" width="15.85546875" style="118" customWidth="1"/>
    <col min="10771" max="10771" width="15.42578125" style="118" customWidth="1"/>
    <col min="10772" max="10772" width="15.85546875" style="118" customWidth="1"/>
    <col min="10773" max="10773" width="9.140625" style="118" customWidth="1"/>
    <col min="10774" max="10780" width="12.85546875" style="118" customWidth="1"/>
    <col min="10781" max="10781" width="9.140625" style="118" customWidth="1"/>
    <col min="10782" max="10782" width="12.7109375" style="118" customWidth="1"/>
    <col min="10783" max="11007" width="9.140625" style="118" customWidth="1"/>
    <col min="11008" max="11008" width="67" style="118"/>
    <col min="11009" max="11009" width="67" style="118" customWidth="1"/>
    <col min="11010" max="11010" width="29.7109375" style="118" customWidth="1"/>
    <col min="11011" max="11025" width="0" style="118" hidden="1" customWidth="1"/>
    <col min="11026" max="11026" width="15.85546875" style="118" customWidth="1"/>
    <col min="11027" max="11027" width="15.42578125" style="118" customWidth="1"/>
    <col min="11028" max="11028" width="15.85546875" style="118" customWidth="1"/>
    <col min="11029" max="11029" width="9.140625" style="118" customWidth="1"/>
    <col min="11030" max="11036" width="12.85546875" style="118" customWidth="1"/>
    <col min="11037" max="11037" width="9.140625" style="118" customWidth="1"/>
    <col min="11038" max="11038" width="12.7109375" style="118" customWidth="1"/>
    <col min="11039" max="11263" width="9.140625" style="118" customWidth="1"/>
    <col min="11264" max="11264" width="67" style="118"/>
    <col min="11265" max="11265" width="67" style="118" customWidth="1"/>
    <col min="11266" max="11266" width="29.7109375" style="118" customWidth="1"/>
    <col min="11267" max="11281" width="0" style="118" hidden="1" customWidth="1"/>
    <col min="11282" max="11282" width="15.85546875" style="118" customWidth="1"/>
    <col min="11283" max="11283" width="15.42578125" style="118" customWidth="1"/>
    <col min="11284" max="11284" width="15.85546875" style="118" customWidth="1"/>
    <col min="11285" max="11285" width="9.140625" style="118" customWidth="1"/>
    <col min="11286" max="11292" width="12.85546875" style="118" customWidth="1"/>
    <col min="11293" max="11293" width="9.140625" style="118" customWidth="1"/>
    <col min="11294" max="11294" width="12.7109375" style="118" customWidth="1"/>
    <col min="11295" max="11519" width="9.140625" style="118" customWidth="1"/>
    <col min="11520" max="11520" width="67" style="118"/>
    <col min="11521" max="11521" width="67" style="118" customWidth="1"/>
    <col min="11522" max="11522" width="29.7109375" style="118" customWidth="1"/>
    <col min="11523" max="11537" width="0" style="118" hidden="1" customWidth="1"/>
    <col min="11538" max="11538" width="15.85546875" style="118" customWidth="1"/>
    <col min="11539" max="11539" width="15.42578125" style="118" customWidth="1"/>
    <col min="11540" max="11540" width="15.85546875" style="118" customWidth="1"/>
    <col min="11541" max="11541" width="9.140625" style="118" customWidth="1"/>
    <col min="11542" max="11548" width="12.85546875" style="118" customWidth="1"/>
    <col min="11549" max="11549" width="9.140625" style="118" customWidth="1"/>
    <col min="11550" max="11550" width="12.7109375" style="118" customWidth="1"/>
    <col min="11551" max="11775" width="9.140625" style="118" customWidth="1"/>
    <col min="11776" max="11776" width="67" style="118"/>
    <col min="11777" max="11777" width="67" style="118" customWidth="1"/>
    <col min="11778" max="11778" width="29.7109375" style="118" customWidth="1"/>
    <col min="11779" max="11793" width="0" style="118" hidden="1" customWidth="1"/>
    <col min="11794" max="11794" width="15.85546875" style="118" customWidth="1"/>
    <col min="11795" max="11795" width="15.42578125" style="118" customWidth="1"/>
    <col min="11796" max="11796" width="15.85546875" style="118" customWidth="1"/>
    <col min="11797" max="11797" width="9.140625" style="118" customWidth="1"/>
    <col min="11798" max="11804" width="12.85546875" style="118" customWidth="1"/>
    <col min="11805" max="11805" width="9.140625" style="118" customWidth="1"/>
    <col min="11806" max="11806" width="12.7109375" style="118" customWidth="1"/>
    <col min="11807" max="12031" width="9.140625" style="118" customWidth="1"/>
    <col min="12032" max="12032" width="67" style="118"/>
    <col min="12033" max="12033" width="67" style="118" customWidth="1"/>
    <col min="12034" max="12034" width="29.7109375" style="118" customWidth="1"/>
    <col min="12035" max="12049" width="0" style="118" hidden="1" customWidth="1"/>
    <col min="12050" max="12050" width="15.85546875" style="118" customWidth="1"/>
    <col min="12051" max="12051" width="15.42578125" style="118" customWidth="1"/>
    <col min="12052" max="12052" width="15.85546875" style="118" customWidth="1"/>
    <col min="12053" max="12053" width="9.140625" style="118" customWidth="1"/>
    <col min="12054" max="12060" width="12.85546875" style="118" customWidth="1"/>
    <col min="12061" max="12061" width="9.140625" style="118" customWidth="1"/>
    <col min="12062" max="12062" width="12.7109375" style="118" customWidth="1"/>
    <col min="12063" max="12287" width="9.140625" style="118" customWidth="1"/>
    <col min="12288" max="12288" width="67" style="118"/>
    <col min="12289" max="12289" width="67" style="118" customWidth="1"/>
    <col min="12290" max="12290" width="29.7109375" style="118" customWidth="1"/>
    <col min="12291" max="12305" width="0" style="118" hidden="1" customWidth="1"/>
    <col min="12306" max="12306" width="15.85546875" style="118" customWidth="1"/>
    <col min="12307" max="12307" width="15.42578125" style="118" customWidth="1"/>
    <col min="12308" max="12308" width="15.85546875" style="118" customWidth="1"/>
    <col min="12309" max="12309" width="9.140625" style="118" customWidth="1"/>
    <col min="12310" max="12316" width="12.85546875" style="118" customWidth="1"/>
    <col min="12317" max="12317" width="9.140625" style="118" customWidth="1"/>
    <col min="12318" max="12318" width="12.7109375" style="118" customWidth="1"/>
    <col min="12319" max="12543" width="9.140625" style="118" customWidth="1"/>
    <col min="12544" max="12544" width="67" style="118"/>
    <col min="12545" max="12545" width="67" style="118" customWidth="1"/>
    <col min="12546" max="12546" width="29.7109375" style="118" customWidth="1"/>
    <col min="12547" max="12561" width="0" style="118" hidden="1" customWidth="1"/>
    <col min="12562" max="12562" width="15.85546875" style="118" customWidth="1"/>
    <col min="12563" max="12563" width="15.42578125" style="118" customWidth="1"/>
    <col min="12564" max="12564" width="15.85546875" style="118" customWidth="1"/>
    <col min="12565" max="12565" width="9.140625" style="118" customWidth="1"/>
    <col min="12566" max="12572" width="12.85546875" style="118" customWidth="1"/>
    <col min="12573" max="12573" width="9.140625" style="118" customWidth="1"/>
    <col min="12574" max="12574" width="12.7109375" style="118" customWidth="1"/>
    <col min="12575" max="12799" width="9.140625" style="118" customWidth="1"/>
    <col min="12800" max="12800" width="67" style="118"/>
    <col min="12801" max="12801" width="67" style="118" customWidth="1"/>
    <col min="12802" max="12802" width="29.7109375" style="118" customWidth="1"/>
    <col min="12803" max="12817" width="0" style="118" hidden="1" customWidth="1"/>
    <col min="12818" max="12818" width="15.85546875" style="118" customWidth="1"/>
    <col min="12819" max="12819" width="15.42578125" style="118" customWidth="1"/>
    <col min="12820" max="12820" width="15.85546875" style="118" customWidth="1"/>
    <col min="12821" max="12821" width="9.140625" style="118" customWidth="1"/>
    <col min="12822" max="12828" width="12.85546875" style="118" customWidth="1"/>
    <col min="12829" max="12829" width="9.140625" style="118" customWidth="1"/>
    <col min="12830" max="12830" width="12.7109375" style="118" customWidth="1"/>
    <col min="12831" max="13055" width="9.140625" style="118" customWidth="1"/>
    <col min="13056" max="13056" width="67" style="118"/>
    <col min="13057" max="13057" width="67" style="118" customWidth="1"/>
    <col min="13058" max="13058" width="29.7109375" style="118" customWidth="1"/>
    <col min="13059" max="13073" width="0" style="118" hidden="1" customWidth="1"/>
    <col min="13074" max="13074" width="15.85546875" style="118" customWidth="1"/>
    <col min="13075" max="13075" width="15.42578125" style="118" customWidth="1"/>
    <col min="13076" max="13076" width="15.85546875" style="118" customWidth="1"/>
    <col min="13077" max="13077" width="9.140625" style="118" customWidth="1"/>
    <col min="13078" max="13084" width="12.85546875" style="118" customWidth="1"/>
    <col min="13085" max="13085" width="9.140625" style="118" customWidth="1"/>
    <col min="13086" max="13086" width="12.7109375" style="118" customWidth="1"/>
    <col min="13087" max="13311" width="9.140625" style="118" customWidth="1"/>
    <col min="13312" max="13312" width="67" style="118"/>
    <col min="13313" max="13313" width="67" style="118" customWidth="1"/>
    <col min="13314" max="13314" width="29.7109375" style="118" customWidth="1"/>
    <col min="13315" max="13329" width="0" style="118" hidden="1" customWidth="1"/>
    <col min="13330" max="13330" width="15.85546875" style="118" customWidth="1"/>
    <col min="13331" max="13331" width="15.42578125" style="118" customWidth="1"/>
    <col min="13332" max="13332" width="15.85546875" style="118" customWidth="1"/>
    <col min="13333" max="13333" width="9.140625" style="118" customWidth="1"/>
    <col min="13334" max="13340" width="12.85546875" style="118" customWidth="1"/>
    <col min="13341" max="13341" width="9.140625" style="118" customWidth="1"/>
    <col min="13342" max="13342" width="12.7109375" style="118" customWidth="1"/>
    <col min="13343" max="13567" width="9.140625" style="118" customWidth="1"/>
    <col min="13568" max="13568" width="67" style="118"/>
    <col min="13569" max="13569" width="67" style="118" customWidth="1"/>
    <col min="13570" max="13570" width="29.7109375" style="118" customWidth="1"/>
    <col min="13571" max="13585" width="0" style="118" hidden="1" customWidth="1"/>
    <col min="13586" max="13586" width="15.85546875" style="118" customWidth="1"/>
    <col min="13587" max="13587" width="15.42578125" style="118" customWidth="1"/>
    <col min="13588" max="13588" width="15.85546875" style="118" customWidth="1"/>
    <col min="13589" max="13589" width="9.140625" style="118" customWidth="1"/>
    <col min="13590" max="13596" width="12.85546875" style="118" customWidth="1"/>
    <col min="13597" max="13597" width="9.140625" style="118" customWidth="1"/>
    <col min="13598" max="13598" width="12.7109375" style="118" customWidth="1"/>
    <col min="13599" max="13823" width="9.140625" style="118" customWidth="1"/>
    <col min="13824" max="13824" width="67" style="118"/>
    <col min="13825" max="13825" width="67" style="118" customWidth="1"/>
    <col min="13826" max="13826" width="29.7109375" style="118" customWidth="1"/>
    <col min="13827" max="13841" width="0" style="118" hidden="1" customWidth="1"/>
    <col min="13842" max="13842" width="15.85546875" style="118" customWidth="1"/>
    <col min="13843" max="13843" width="15.42578125" style="118" customWidth="1"/>
    <col min="13844" max="13844" width="15.85546875" style="118" customWidth="1"/>
    <col min="13845" max="13845" width="9.140625" style="118" customWidth="1"/>
    <col min="13846" max="13852" width="12.85546875" style="118" customWidth="1"/>
    <col min="13853" max="13853" width="9.140625" style="118" customWidth="1"/>
    <col min="13854" max="13854" width="12.7109375" style="118" customWidth="1"/>
    <col min="13855" max="14079" width="9.140625" style="118" customWidth="1"/>
    <col min="14080" max="14080" width="67" style="118"/>
    <col min="14081" max="14081" width="67" style="118" customWidth="1"/>
    <col min="14082" max="14082" width="29.7109375" style="118" customWidth="1"/>
    <col min="14083" max="14097" width="0" style="118" hidden="1" customWidth="1"/>
    <col min="14098" max="14098" width="15.85546875" style="118" customWidth="1"/>
    <col min="14099" max="14099" width="15.42578125" style="118" customWidth="1"/>
    <col min="14100" max="14100" width="15.85546875" style="118" customWidth="1"/>
    <col min="14101" max="14101" width="9.140625" style="118" customWidth="1"/>
    <col min="14102" max="14108" width="12.85546875" style="118" customWidth="1"/>
    <col min="14109" max="14109" width="9.140625" style="118" customWidth="1"/>
    <col min="14110" max="14110" width="12.7109375" style="118" customWidth="1"/>
    <col min="14111" max="14335" width="9.140625" style="118" customWidth="1"/>
    <col min="14336" max="14336" width="67" style="118"/>
    <col min="14337" max="14337" width="67" style="118" customWidth="1"/>
    <col min="14338" max="14338" width="29.7109375" style="118" customWidth="1"/>
    <col min="14339" max="14353" width="0" style="118" hidden="1" customWidth="1"/>
    <col min="14354" max="14354" width="15.85546875" style="118" customWidth="1"/>
    <col min="14355" max="14355" width="15.42578125" style="118" customWidth="1"/>
    <col min="14356" max="14356" width="15.85546875" style="118" customWidth="1"/>
    <col min="14357" max="14357" width="9.140625" style="118" customWidth="1"/>
    <col min="14358" max="14364" width="12.85546875" style="118" customWidth="1"/>
    <col min="14365" max="14365" width="9.140625" style="118" customWidth="1"/>
    <col min="14366" max="14366" width="12.7109375" style="118" customWidth="1"/>
    <col min="14367" max="14591" width="9.140625" style="118" customWidth="1"/>
    <col min="14592" max="14592" width="67" style="118"/>
    <col min="14593" max="14593" width="67" style="118" customWidth="1"/>
    <col min="14594" max="14594" width="29.7109375" style="118" customWidth="1"/>
    <col min="14595" max="14609" width="0" style="118" hidden="1" customWidth="1"/>
    <col min="14610" max="14610" width="15.85546875" style="118" customWidth="1"/>
    <col min="14611" max="14611" width="15.42578125" style="118" customWidth="1"/>
    <col min="14612" max="14612" width="15.85546875" style="118" customWidth="1"/>
    <col min="14613" max="14613" width="9.140625" style="118" customWidth="1"/>
    <col min="14614" max="14620" width="12.85546875" style="118" customWidth="1"/>
    <col min="14621" max="14621" width="9.140625" style="118" customWidth="1"/>
    <col min="14622" max="14622" width="12.7109375" style="118" customWidth="1"/>
    <col min="14623" max="14847" width="9.140625" style="118" customWidth="1"/>
    <col min="14848" max="14848" width="67" style="118"/>
    <col min="14849" max="14849" width="67" style="118" customWidth="1"/>
    <col min="14850" max="14850" width="29.7109375" style="118" customWidth="1"/>
    <col min="14851" max="14865" width="0" style="118" hidden="1" customWidth="1"/>
    <col min="14866" max="14866" width="15.85546875" style="118" customWidth="1"/>
    <col min="14867" max="14867" width="15.42578125" style="118" customWidth="1"/>
    <col min="14868" max="14868" width="15.85546875" style="118" customWidth="1"/>
    <col min="14869" max="14869" width="9.140625" style="118" customWidth="1"/>
    <col min="14870" max="14876" width="12.85546875" style="118" customWidth="1"/>
    <col min="14877" max="14877" width="9.140625" style="118" customWidth="1"/>
    <col min="14878" max="14878" width="12.7109375" style="118" customWidth="1"/>
    <col min="14879" max="15103" width="9.140625" style="118" customWidth="1"/>
    <col min="15104" max="15104" width="67" style="118"/>
    <col min="15105" max="15105" width="67" style="118" customWidth="1"/>
    <col min="15106" max="15106" width="29.7109375" style="118" customWidth="1"/>
    <col min="15107" max="15121" width="0" style="118" hidden="1" customWidth="1"/>
    <col min="15122" max="15122" width="15.85546875" style="118" customWidth="1"/>
    <col min="15123" max="15123" width="15.42578125" style="118" customWidth="1"/>
    <col min="15124" max="15124" width="15.85546875" style="118" customWidth="1"/>
    <col min="15125" max="15125" width="9.140625" style="118" customWidth="1"/>
    <col min="15126" max="15132" width="12.85546875" style="118" customWidth="1"/>
    <col min="15133" max="15133" width="9.140625" style="118" customWidth="1"/>
    <col min="15134" max="15134" width="12.7109375" style="118" customWidth="1"/>
    <col min="15135" max="15359" width="9.140625" style="118" customWidth="1"/>
    <col min="15360" max="15360" width="67" style="118"/>
    <col min="15361" max="15361" width="67" style="118" customWidth="1"/>
    <col min="15362" max="15362" width="29.7109375" style="118" customWidth="1"/>
    <col min="15363" max="15377" width="0" style="118" hidden="1" customWidth="1"/>
    <col min="15378" max="15378" width="15.85546875" style="118" customWidth="1"/>
    <col min="15379" max="15379" width="15.42578125" style="118" customWidth="1"/>
    <col min="15380" max="15380" width="15.85546875" style="118" customWidth="1"/>
    <col min="15381" max="15381" width="9.140625" style="118" customWidth="1"/>
    <col min="15382" max="15388" width="12.85546875" style="118" customWidth="1"/>
    <col min="15389" max="15389" width="9.140625" style="118" customWidth="1"/>
    <col min="15390" max="15390" width="12.7109375" style="118" customWidth="1"/>
    <col min="15391" max="15615" width="9.140625" style="118" customWidth="1"/>
    <col min="15616" max="15616" width="67" style="118"/>
    <col min="15617" max="15617" width="67" style="118" customWidth="1"/>
    <col min="15618" max="15618" width="29.7109375" style="118" customWidth="1"/>
    <col min="15619" max="15633" width="0" style="118" hidden="1" customWidth="1"/>
    <col min="15634" max="15634" width="15.85546875" style="118" customWidth="1"/>
    <col min="15635" max="15635" width="15.42578125" style="118" customWidth="1"/>
    <col min="15636" max="15636" width="15.85546875" style="118" customWidth="1"/>
    <col min="15637" max="15637" width="9.140625" style="118" customWidth="1"/>
    <col min="15638" max="15644" width="12.85546875" style="118" customWidth="1"/>
    <col min="15645" max="15645" width="9.140625" style="118" customWidth="1"/>
    <col min="15646" max="15646" width="12.7109375" style="118" customWidth="1"/>
    <col min="15647" max="15871" width="9.140625" style="118" customWidth="1"/>
    <col min="15872" max="15872" width="67" style="118"/>
    <col min="15873" max="15873" width="67" style="118" customWidth="1"/>
    <col min="15874" max="15874" width="29.7109375" style="118" customWidth="1"/>
    <col min="15875" max="15889" width="0" style="118" hidden="1" customWidth="1"/>
    <col min="15890" max="15890" width="15.85546875" style="118" customWidth="1"/>
    <col min="15891" max="15891" width="15.42578125" style="118" customWidth="1"/>
    <col min="15892" max="15892" width="15.85546875" style="118" customWidth="1"/>
    <col min="15893" max="15893" width="9.140625" style="118" customWidth="1"/>
    <col min="15894" max="15900" width="12.85546875" style="118" customWidth="1"/>
    <col min="15901" max="15901" width="9.140625" style="118" customWidth="1"/>
    <col min="15902" max="15902" width="12.7109375" style="118" customWidth="1"/>
    <col min="15903" max="16127" width="9.140625" style="118" customWidth="1"/>
    <col min="16128" max="16128" width="67" style="118"/>
    <col min="16129" max="16129" width="67" style="118" customWidth="1"/>
    <col min="16130" max="16130" width="29.7109375" style="118" customWidth="1"/>
    <col min="16131" max="16145" width="0" style="118" hidden="1" customWidth="1"/>
    <col min="16146" max="16146" width="15.85546875" style="118" customWidth="1"/>
    <col min="16147" max="16147" width="15.42578125" style="118" customWidth="1"/>
    <col min="16148" max="16148" width="15.85546875" style="118" customWidth="1"/>
    <col min="16149" max="16149" width="9.140625" style="118" customWidth="1"/>
    <col min="16150" max="16156" width="12.85546875" style="118" customWidth="1"/>
    <col min="16157" max="16157" width="9.140625" style="118" customWidth="1"/>
    <col min="16158" max="16158" width="12.7109375" style="118" customWidth="1"/>
    <col min="16159" max="16383" width="9.140625" style="118" customWidth="1"/>
    <col min="16384" max="16384" width="67" style="118"/>
  </cols>
  <sheetData>
    <row r="1" spans="1:21" s="116" customFormat="1" ht="15.75" x14ac:dyDescent="0.25">
      <c r="G1" s="117" t="s">
        <v>886</v>
      </c>
      <c r="H1" s="117"/>
      <c r="I1" s="117" t="s">
        <v>886</v>
      </c>
      <c r="J1" s="117"/>
      <c r="K1" s="117" t="s">
        <v>887</v>
      </c>
      <c r="L1" s="117"/>
      <c r="M1" s="117" t="s">
        <v>887</v>
      </c>
      <c r="N1" s="117"/>
      <c r="O1" s="117" t="s">
        <v>887</v>
      </c>
      <c r="P1" s="117"/>
      <c r="Q1" s="117" t="s">
        <v>1016</v>
      </c>
      <c r="R1" s="117"/>
      <c r="T1" s="117"/>
    </row>
    <row r="2" spans="1:21" s="116" customFormat="1" ht="15.75" x14ac:dyDescent="0.25">
      <c r="G2" s="117" t="s">
        <v>321</v>
      </c>
      <c r="H2" s="117"/>
      <c r="I2" s="117" t="s">
        <v>321</v>
      </c>
      <c r="J2" s="117"/>
      <c r="K2" s="117" t="s">
        <v>321</v>
      </c>
      <c r="L2" s="117"/>
      <c r="M2" s="117" t="s">
        <v>321</v>
      </c>
      <c r="N2" s="117"/>
      <c r="O2" s="117" t="s">
        <v>321</v>
      </c>
      <c r="P2" s="117"/>
      <c r="Q2" s="117" t="s">
        <v>321</v>
      </c>
      <c r="R2" s="117"/>
      <c r="T2" s="117"/>
    </row>
    <row r="3" spans="1:21" s="116" customFormat="1" ht="15.75" x14ac:dyDescent="0.25">
      <c r="G3" s="117" t="s">
        <v>235</v>
      </c>
      <c r="H3" s="117"/>
      <c r="I3" s="117" t="s">
        <v>235</v>
      </c>
      <c r="J3" s="117"/>
      <c r="K3" s="117" t="s">
        <v>235</v>
      </c>
      <c r="L3" s="117"/>
      <c r="M3" s="117" t="s">
        <v>235</v>
      </c>
      <c r="N3" s="117"/>
      <c r="O3" s="117" t="s">
        <v>235</v>
      </c>
      <c r="P3" s="117"/>
      <c r="Q3" s="117" t="s">
        <v>235</v>
      </c>
      <c r="R3" s="117"/>
      <c r="T3" s="117"/>
    </row>
    <row r="4" spans="1:21" s="116" customFormat="1" ht="15.75" x14ac:dyDescent="0.25">
      <c r="G4" s="117" t="s">
        <v>888</v>
      </c>
      <c r="H4" s="117"/>
      <c r="I4" s="117" t="s">
        <v>888</v>
      </c>
      <c r="J4" s="117"/>
      <c r="K4" s="117" t="s">
        <v>888</v>
      </c>
      <c r="L4" s="117"/>
      <c r="M4" s="117" t="s">
        <v>888</v>
      </c>
      <c r="N4" s="117"/>
      <c r="O4" s="117" t="s">
        <v>888</v>
      </c>
      <c r="P4" s="117"/>
      <c r="Q4" s="117" t="s">
        <v>1017</v>
      </c>
      <c r="R4" s="117"/>
    </row>
    <row r="5" spans="1:21" x14ac:dyDescent="0.25"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</row>
    <row r="6" spans="1:21" ht="15" customHeight="1" x14ac:dyDescent="0.25">
      <c r="A6" s="155" t="s">
        <v>1018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</row>
    <row r="7" spans="1:21" x14ac:dyDescent="0.25">
      <c r="A7" s="156"/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1:21" ht="15" customHeight="1" x14ac:dyDescent="0.25">
      <c r="A8" s="157" t="s">
        <v>889</v>
      </c>
      <c r="B8" s="158" t="s">
        <v>890</v>
      </c>
      <c r="C8" s="152" t="s">
        <v>891</v>
      </c>
      <c r="D8" s="152" t="s">
        <v>892</v>
      </c>
      <c r="E8" s="153" t="s">
        <v>893</v>
      </c>
      <c r="F8" s="152" t="s">
        <v>894</v>
      </c>
      <c r="G8" s="153" t="s">
        <v>895</v>
      </c>
      <c r="H8" s="152" t="s">
        <v>896</v>
      </c>
      <c r="I8" s="153" t="s">
        <v>897</v>
      </c>
      <c r="J8" s="152" t="s">
        <v>898</v>
      </c>
      <c r="K8" s="153" t="s">
        <v>899</v>
      </c>
      <c r="L8" s="152" t="s">
        <v>900</v>
      </c>
      <c r="M8" s="153" t="s">
        <v>901</v>
      </c>
      <c r="N8" s="152" t="s">
        <v>902</v>
      </c>
      <c r="O8" s="153" t="s">
        <v>903</v>
      </c>
      <c r="P8" s="152" t="s">
        <v>1019</v>
      </c>
      <c r="Q8" s="153" t="s">
        <v>1020</v>
      </c>
      <c r="R8" s="152" t="s">
        <v>1021</v>
      </c>
      <c r="S8" s="153" t="s">
        <v>1022</v>
      </c>
      <c r="T8" s="147" t="s">
        <v>878</v>
      </c>
      <c r="U8" s="147" t="s">
        <v>1026</v>
      </c>
    </row>
    <row r="9" spans="1:21" ht="100.5" customHeight="1" x14ac:dyDescent="0.25">
      <c r="A9" s="157"/>
      <c r="B9" s="158"/>
      <c r="C9" s="152"/>
      <c r="D9" s="152"/>
      <c r="E9" s="154"/>
      <c r="F9" s="152"/>
      <c r="G9" s="154"/>
      <c r="H9" s="152"/>
      <c r="I9" s="154"/>
      <c r="J9" s="152"/>
      <c r="K9" s="154"/>
      <c r="L9" s="152"/>
      <c r="M9" s="154"/>
      <c r="N9" s="152"/>
      <c r="O9" s="154"/>
      <c r="P9" s="152"/>
      <c r="Q9" s="154"/>
      <c r="R9" s="152"/>
      <c r="S9" s="154"/>
      <c r="T9" s="147"/>
      <c r="U9" s="147"/>
    </row>
    <row r="10" spans="1:21" s="124" customFormat="1" x14ac:dyDescent="0.25">
      <c r="A10" s="120">
        <v>1</v>
      </c>
      <c r="B10" s="121">
        <v>2</v>
      </c>
      <c r="C10" s="121">
        <v>3</v>
      </c>
      <c r="D10" s="122" t="s">
        <v>332</v>
      </c>
      <c r="E10" s="123">
        <v>5</v>
      </c>
      <c r="F10" s="123">
        <v>6</v>
      </c>
      <c r="G10" s="123">
        <v>5</v>
      </c>
      <c r="H10" s="123">
        <v>6</v>
      </c>
      <c r="I10" s="123">
        <v>5</v>
      </c>
      <c r="J10" s="123">
        <v>6</v>
      </c>
      <c r="K10" s="123">
        <v>5</v>
      </c>
      <c r="L10" s="123">
        <v>6</v>
      </c>
      <c r="M10" s="123">
        <v>5</v>
      </c>
      <c r="N10" s="123">
        <v>6</v>
      </c>
      <c r="O10" s="123">
        <v>5</v>
      </c>
      <c r="P10" s="123">
        <v>6</v>
      </c>
      <c r="Q10" s="123">
        <v>5</v>
      </c>
      <c r="R10" s="123">
        <v>6</v>
      </c>
      <c r="S10" s="123">
        <v>5</v>
      </c>
      <c r="T10" s="123">
        <v>3</v>
      </c>
      <c r="U10" s="123">
        <v>4</v>
      </c>
    </row>
    <row r="11" spans="1:21" ht="28.5" x14ac:dyDescent="0.25">
      <c r="A11" s="125" t="s">
        <v>904</v>
      </c>
      <c r="B11" s="126" t="s">
        <v>905</v>
      </c>
      <c r="C11" s="127">
        <f>SUM(C12+C17+C22)</f>
        <v>102411.2</v>
      </c>
      <c r="D11" s="127">
        <f>SUM(D12+D17+D22)</f>
        <v>102411.20000000001</v>
      </c>
      <c r="E11" s="127">
        <f>SUM(E12+E17+E22)</f>
        <v>0</v>
      </c>
      <c r="F11" s="127">
        <f>SUM(D11:E11)</f>
        <v>102411.20000000001</v>
      </c>
      <c r="G11" s="127">
        <f>SUM(G12+G17+G22)</f>
        <v>-10617</v>
      </c>
      <c r="H11" s="127">
        <f>SUM(F11:G11)</f>
        <v>91794.200000000012</v>
      </c>
      <c r="I11" s="127">
        <f>SUM(I12+I17+I22)</f>
        <v>0</v>
      </c>
      <c r="J11" s="127">
        <f>SUM(H11:I11)</f>
        <v>91794.200000000012</v>
      </c>
      <c r="K11" s="127">
        <f>SUM(K12+K17+K22)</f>
        <v>0</v>
      </c>
      <c r="L11" s="127">
        <f>SUM(J11:K11)</f>
        <v>91794.200000000012</v>
      </c>
      <c r="M11" s="127">
        <f>SUM(M12+M17+M22)</f>
        <v>-1540.5</v>
      </c>
      <c r="N11" s="127">
        <f>SUM(L11:M11)</f>
        <v>90253.700000000012</v>
      </c>
      <c r="O11" s="127">
        <f>SUM(O12+O17+O22)</f>
        <v>0</v>
      </c>
      <c r="P11" s="127">
        <f>SUM(N11:O11)</f>
        <v>90253.700000000012</v>
      </c>
      <c r="Q11" s="127">
        <f>SUM(Q12+Q17+Q22)</f>
        <v>2350</v>
      </c>
      <c r="R11" s="127">
        <f>SUM(P11:Q11)</f>
        <v>92603.700000000012</v>
      </c>
      <c r="S11" s="127">
        <f>SUM(S12+S17+S22)</f>
        <v>-3621.4</v>
      </c>
      <c r="T11" s="127">
        <f>SUM(T17+T22)</f>
        <v>75845.799999999988</v>
      </c>
      <c r="U11" s="127">
        <f>SUM(U17+U22)</f>
        <v>-20000</v>
      </c>
    </row>
    <row r="12" spans="1:21" ht="42.75" x14ac:dyDescent="0.25">
      <c r="A12" s="125" t="s">
        <v>906</v>
      </c>
      <c r="B12" s="126" t="s">
        <v>907</v>
      </c>
      <c r="C12" s="127">
        <f>C14</f>
        <v>0</v>
      </c>
      <c r="D12" s="127">
        <f>D14</f>
        <v>0</v>
      </c>
      <c r="E12" s="127">
        <f>E14</f>
        <v>0</v>
      </c>
      <c r="F12" s="127">
        <f t="shared" ref="F12:F63" si="0">SUM(D12:E12)</f>
        <v>0</v>
      </c>
      <c r="G12" s="127">
        <f>G14</f>
        <v>0</v>
      </c>
      <c r="H12" s="127">
        <f t="shared" ref="H12:H63" si="1">SUM(F12:G12)</f>
        <v>0</v>
      </c>
      <c r="I12" s="127">
        <f>I14</f>
        <v>0</v>
      </c>
      <c r="J12" s="127">
        <f t="shared" ref="J12:J63" si="2">SUM(H12:I12)</f>
        <v>0</v>
      </c>
      <c r="K12" s="127">
        <f>K14</f>
        <v>0</v>
      </c>
      <c r="L12" s="127">
        <f t="shared" ref="L12:L63" si="3">SUM(J12:K12)</f>
        <v>0</v>
      </c>
      <c r="M12" s="127">
        <f>M14</f>
        <v>0</v>
      </c>
      <c r="N12" s="127">
        <f t="shared" ref="N12:N63" si="4">SUM(L12:M12)</f>
        <v>0</v>
      </c>
      <c r="O12" s="127">
        <f>O14</f>
        <v>0</v>
      </c>
      <c r="P12" s="127">
        <f t="shared" ref="P12:P63" si="5">SUM(N12:O12)</f>
        <v>0</v>
      </c>
      <c r="Q12" s="127">
        <f>Q14</f>
        <v>0</v>
      </c>
      <c r="R12" s="127">
        <f t="shared" ref="R12:R63" si="6">SUM(P12:Q12)</f>
        <v>0</v>
      </c>
      <c r="S12" s="127">
        <f>S14</f>
        <v>0</v>
      </c>
      <c r="T12" s="127">
        <f t="shared" ref="T12:U62" si="7">SUM(R12:S12)</f>
        <v>0</v>
      </c>
      <c r="U12" s="127">
        <f t="shared" si="7"/>
        <v>0</v>
      </c>
    </row>
    <row r="13" spans="1:21" ht="45" x14ac:dyDescent="0.25">
      <c r="A13" s="128" t="s">
        <v>908</v>
      </c>
      <c r="B13" s="129" t="s">
        <v>909</v>
      </c>
      <c r="C13" s="130" t="s">
        <v>910</v>
      </c>
      <c r="D13" s="130" t="s">
        <v>911</v>
      </c>
      <c r="E13" s="130" t="s">
        <v>910</v>
      </c>
      <c r="F13" s="127">
        <f t="shared" si="0"/>
        <v>0</v>
      </c>
      <c r="G13" s="130" t="s">
        <v>910</v>
      </c>
      <c r="H13" s="127">
        <f t="shared" si="1"/>
        <v>0</v>
      </c>
      <c r="I13" s="130" t="s">
        <v>910</v>
      </c>
      <c r="J13" s="127">
        <f t="shared" si="2"/>
        <v>0</v>
      </c>
      <c r="K13" s="130" t="s">
        <v>912</v>
      </c>
      <c r="L13" s="127">
        <f t="shared" si="3"/>
        <v>0</v>
      </c>
      <c r="M13" s="130" t="s">
        <v>912</v>
      </c>
      <c r="N13" s="127">
        <f t="shared" si="4"/>
        <v>0</v>
      </c>
      <c r="O13" s="130" t="s">
        <v>912</v>
      </c>
      <c r="P13" s="127">
        <f t="shared" si="5"/>
        <v>0</v>
      </c>
      <c r="Q13" s="130" t="s">
        <v>912</v>
      </c>
      <c r="R13" s="127">
        <f t="shared" si="6"/>
        <v>0</v>
      </c>
      <c r="S13" s="130" t="s">
        <v>912</v>
      </c>
      <c r="T13" s="127">
        <f t="shared" si="7"/>
        <v>0</v>
      </c>
      <c r="U13" s="127">
        <f t="shared" si="7"/>
        <v>0</v>
      </c>
    </row>
    <row r="14" spans="1:21" ht="45" x14ac:dyDescent="0.25">
      <c r="A14" s="128" t="s">
        <v>913</v>
      </c>
      <c r="B14" s="129" t="s">
        <v>914</v>
      </c>
      <c r="C14" s="131">
        <f>C16</f>
        <v>0</v>
      </c>
      <c r="D14" s="131">
        <f>D16</f>
        <v>0</v>
      </c>
      <c r="E14" s="131">
        <v>0</v>
      </c>
      <c r="F14" s="127">
        <f t="shared" si="0"/>
        <v>0</v>
      </c>
      <c r="G14" s="131">
        <v>0</v>
      </c>
      <c r="H14" s="127">
        <f t="shared" si="1"/>
        <v>0</v>
      </c>
      <c r="I14" s="131">
        <v>0</v>
      </c>
      <c r="J14" s="127">
        <f t="shared" si="2"/>
        <v>0</v>
      </c>
      <c r="K14" s="131">
        <v>0</v>
      </c>
      <c r="L14" s="127">
        <f t="shared" si="3"/>
        <v>0</v>
      </c>
      <c r="M14" s="131">
        <v>0</v>
      </c>
      <c r="N14" s="127">
        <f t="shared" si="4"/>
        <v>0</v>
      </c>
      <c r="O14" s="131">
        <v>0</v>
      </c>
      <c r="P14" s="127">
        <f t="shared" si="5"/>
        <v>0</v>
      </c>
      <c r="Q14" s="131">
        <v>0</v>
      </c>
      <c r="R14" s="127">
        <f t="shared" si="6"/>
        <v>0</v>
      </c>
      <c r="S14" s="131">
        <v>0</v>
      </c>
      <c r="T14" s="127">
        <f t="shared" si="7"/>
        <v>0</v>
      </c>
      <c r="U14" s="127">
        <f t="shared" si="7"/>
        <v>0</v>
      </c>
    </row>
    <row r="15" spans="1:21" ht="45" x14ac:dyDescent="0.25">
      <c r="A15" s="128" t="s">
        <v>915</v>
      </c>
      <c r="B15" s="129" t="s">
        <v>916</v>
      </c>
      <c r="C15" s="132">
        <f>SUM(C16)</f>
        <v>0</v>
      </c>
      <c r="D15" s="132">
        <f>SUM(D16)</f>
        <v>0</v>
      </c>
      <c r="E15" s="132">
        <f>SUM(E16)</f>
        <v>0</v>
      </c>
      <c r="F15" s="127">
        <f t="shared" si="0"/>
        <v>0</v>
      </c>
      <c r="G15" s="132">
        <f>SUM(G16)</f>
        <v>0</v>
      </c>
      <c r="H15" s="127">
        <f t="shared" si="1"/>
        <v>0</v>
      </c>
      <c r="I15" s="132">
        <f>SUM(I16)</f>
        <v>0</v>
      </c>
      <c r="J15" s="127">
        <f t="shared" si="2"/>
        <v>0</v>
      </c>
      <c r="K15" s="132">
        <f>SUM(K16)</f>
        <v>0</v>
      </c>
      <c r="L15" s="127">
        <f t="shared" si="3"/>
        <v>0</v>
      </c>
      <c r="M15" s="132">
        <f>SUM(M16)</f>
        <v>0</v>
      </c>
      <c r="N15" s="127">
        <f t="shared" si="4"/>
        <v>0</v>
      </c>
      <c r="O15" s="132">
        <f>SUM(O16)</f>
        <v>0</v>
      </c>
      <c r="P15" s="127">
        <f t="shared" si="5"/>
        <v>0</v>
      </c>
      <c r="Q15" s="132">
        <f>SUM(Q16)</f>
        <v>0</v>
      </c>
      <c r="R15" s="127">
        <f t="shared" si="6"/>
        <v>0</v>
      </c>
      <c r="S15" s="132">
        <f>SUM(S16)</f>
        <v>0</v>
      </c>
      <c r="T15" s="127">
        <f t="shared" si="7"/>
        <v>0</v>
      </c>
      <c r="U15" s="127">
        <f t="shared" si="7"/>
        <v>0</v>
      </c>
    </row>
    <row r="16" spans="1:21" ht="45" x14ac:dyDescent="0.25">
      <c r="A16" s="128" t="s">
        <v>917</v>
      </c>
      <c r="B16" s="129" t="s">
        <v>918</v>
      </c>
      <c r="C16" s="132">
        <v>0</v>
      </c>
      <c r="D16" s="132">
        <v>0</v>
      </c>
      <c r="E16" s="132">
        <v>0</v>
      </c>
      <c r="F16" s="127">
        <f t="shared" si="0"/>
        <v>0</v>
      </c>
      <c r="G16" s="132">
        <v>0</v>
      </c>
      <c r="H16" s="127">
        <f t="shared" si="1"/>
        <v>0</v>
      </c>
      <c r="I16" s="132">
        <v>0</v>
      </c>
      <c r="J16" s="127">
        <f t="shared" si="2"/>
        <v>0</v>
      </c>
      <c r="K16" s="132">
        <v>0</v>
      </c>
      <c r="L16" s="127">
        <f t="shared" si="3"/>
        <v>0</v>
      </c>
      <c r="M16" s="132">
        <v>0</v>
      </c>
      <c r="N16" s="127">
        <f t="shared" si="4"/>
        <v>0</v>
      </c>
      <c r="O16" s="132">
        <v>0</v>
      </c>
      <c r="P16" s="127">
        <f t="shared" si="5"/>
        <v>0</v>
      </c>
      <c r="Q16" s="132">
        <v>0</v>
      </c>
      <c r="R16" s="127">
        <f t="shared" si="6"/>
        <v>0</v>
      </c>
      <c r="S16" s="132">
        <v>0</v>
      </c>
      <c r="T16" s="127">
        <f t="shared" si="7"/>
        <v>0</v>
      </c>
      <c r="U16" s="127">
        <f t="shared" si="7"/>
        <v>0</v>
      </c>
    </row>
    <row r="17" spans="1:21" ht="28.5" x14ac:dyDescent="0.25">
      <c r="A17" s="125" t="s">
        <v>919</v>
      </c>
      <c r="B17" s="126" t="s">
        <v>920</v>
      </c>
      <c r="C17" s="127">
        <f>SUM(C18+C20)</f>
        <v>100000</v>
      </c>
      <c r="D17" s="127">
        <f>SUM(D18+D20)</f>
        <v>17000</v>
      </c>
      <c r="E17" s="127">
        <f>SUM(E18+E20)</f>
        <v>0</v>
      </c>
      <c r="F17" s="127">
        <f t="shared" si="0"/>
        <v>17000</v>
      </c>
      <c r="G17" s="127">
        <f>SUM(G18+G20)</f>
        <v>0</v>
      </c>
      <c r="H17" s="127">
        <f t="shared" si="1"/>
        <v>17000</v>
      </c>
      <c r="I17" s="127">
        <f>SUM(I18+I20)</f>
        <v>0</v>
      </c>
      <c r="J17" s="127">
        <f t="shared" si="2"/>
        <v>17000</v>
      </c>
      <c r="K17" s="127">
        <f>SUM(K18+K20)</f>
        <v>0</v>
      </c>
      <c r="L17" s="127">
        <f t="shared" si="3"/>
        <v>17000</v>
      </c>
      <c r="M17" s="127">
        <f>SUM(M18+M20)</f>
        <v>0</v>
      </c>
      <c r="N17" s="127">
        <f t="shared" si="4"/>
        <v>17000</v>
      </c>
      <c r="O17" s="127">
        <f>SUM(O18+O20)</f>
        <v>0</v>
      </c>
      <c r="P17" s="127">
        <f t="shared" si="5"/>
        <v>17000</v>
      </c>
      <c r="Q17" s="127">
        <f>SUM(Q18+Q20)</f>
        <v>0</v>
      </c>
      <c r="R17" s="127">
        <f t="shared" si="6"/>
        <v>17000</v>
      </c>
      <c r="S17" s="127">
        <f>SUM(S18+S20)</f>
        <v>0</v>
      </c>
      <c r="T17" s="127">
        <f t="shared" si="7"/>
        <v>17000</v>
      </c>
      <c r="U17" s="127">
        <f>SUM(U18+U20)</f>
        <v>-20000</v>
      </c>
    </row>
    <row r="18" spans="1:21" ht="30" x14ac:dyDescent="0.25">
      <c r="A18" s="128" t="s">
        <v>921</v>
      </c>
      <c r="B18" s="129" t="s">
        <v>922</v>
      </c>
      <c r="C18" s="132">
        <f>SUM(C19)</f>
        <v>150000</v>
      </c>
      <c r="D18" s="132">
        <f>SUM(D19)</f>
        <v>50000</v>
      </c>
      <c r="E18" s="132">
        <f>SUM(E19)</f>
        <v>0</v>
      </c>
      <c r="F18" s="127">
        <f t="shared" si="0"/>
        <v>50000</v>
      </c>
      <c r="G18" s="132">
        <f>SUM(G19)</f>
        <v>0</v>
      </c>
      <c r="H18" s="127">
        <f t="shared" si="1"/>
        <v>50000</v>
      </c>
      <c r="I18" s="132">
        <f>SUM(I19)</f>
        <v>0</v>
      </c>
      <c r="J18" s="127">
        <f t="shared" si="2"/>
        <v>50000</v>
      </c>
      <c r="K18" s="132">
        <f>SUM(K19)</f>
        <v>0</v>
      </c>
      <c r="L18" s="127">
        <f t="shared" si="3"/>
        <v>50000</v>
      </c>
      <c r="M18" s="132">
        <f>SUM(M19)</f>
        <v>0</v>
      </c>
      <c r="N18" s="127">
        <f t="shared" si="4"/>
        <v>50000</v>
      </c>
      <c r="O18" s="132">
        <f>SUM(O19)</f>
        <v>0</v>
      </c>
      <c r="P18" s="127">
        <f t="shared" si="5"/>
        <v>50000</v>
      </c>
      <c r="Q18" s="132">
        <f>SUM(Q19)</f>
        <v>0</v>
      </c>
      <c r="R18" s="127">
        <f t="shared" si="6"/>
        <v>50000</v>
      </c>
      <c r="S18" s="132">
        <f>SUM(S19)</f>
        <v>0</v>
      </c>
      <c r="T18" s="127">
        <f t="shared" si="7"/>
        <v>50000</v>
      </c>
      <c r="U18" s="127">
        <f>SUM(U19)</f>
        <v>0</v>
      </c>
    </row>
    <row r="19" spans="1:21" ht="30" x14ac:dyDescent="0.25">
      <c r="A19" s="128" t="s">
        <v>923</v>
      </c>
      <c r="B19" s="129" t="s">
        <v>924</v>
      </c>
      <c r="C19" s="132">
        <v>150000</v>
      </c>
      <c r="D19" s="132">
        <v>50000</v>
      </c>
      <c r="E19" s="132">
        <v>0</v>
      </c>
      <c r="F19" s="127">
        <f t="shared" si="0"/>
        <v>50000</v>
      </c>
      <c r="G19" s="132">
        <v>0</v>
      </c>
      <c r="H19" s="127">
        <f t="shared" si="1"/>
        <v>50000</v>
      </c>
      <c r="I19" s="132">
        <v>0</v>
      </c>
      <c r="J19" s="127">
        <f t="shared" si="2"/>
        <v>50000</v>
      </c>
      <c r="K19" s="132">
        <v>0</v>
      </c>
      <c r="L19" s="127">
        <f t="shared" si="3"/>
        <v>50000</v>
      </c>
      <c r="M19" s="132">
        <v>0</v>
      </c>
      <c r="N19" s="127">
        <f t="shared" si="4"/>
        <v>50000</v>
      </c>
      <c r="O19" s="132">
        <v>0</v>
      </c>
      <c r="P19" s="127">
        <f t="shared" si="5"/>
        <v>50000</v>
      </c>
      <c r="Q19" s="132">
        <v>0</v>
      </c>
      <c r="R19" s="127">
        <f t="shared" si="6"/>
        <v>50000</v>
      </c>
      <c r="S19" s="132">
        <v>0</v>
      </c>
      <c r="T19" s="127">
        <f t="shared" si="7"/>
        <v>50000</v>
      </c>
      <c r="U19" s="127">
        <v>0</v>
      </c>
    </row>
    <row r="20" spans="1:21" ht="30" x14ac:dyDescent="0.25">
      <c r="A20" s="128" t="s">
        <v>925</v>
      </c>
      <c r="B20" s="129" t="s">
        <v>926</v>
      </c>
      <c r="C20" s="132">
        <f>SUM(C21)</f>
        <v>-50000</v>
      </c>
      <c r="D20" s="132">
        <f>SUM(D21)</f>
        <v>-33000</v>
      </c>
      <c r="E20" s="132">
        <f>SUM(E21)</f>
        <v>0</v>
      </c>
      <c r="F20" s="127">
        <f t="shared" si="0"/>
        <v>-33000</v>
      </c>
      <c r="G20" s="132">
        <f>SUM(G21)</f>
        <v>0</v>
      </c>
      <c r="H20" s="127">
        <f t="shared" si="1"/>
        <v>-33000</v>
      </c>
      <c r="I20" s="132">
        <f>SUM(I21)</f>
        <v>0</v>
      </c>
      <c r="J20" s="127">
        <f t="shared" si="2"/>
        <v>-33000</v>
      </c>
      <c r="K20" s="132">
        <f>SUM(K21)</f>
        <v>0</v>
      </c>
      <c r="L20" s="127">
        <f t="shared" si="3"/>
        <v>-33000</v>
      </c>
      <c r="M20" s="132">
        <f>SUM(M21)</f>
        <v>0</v>
      </c>
      <c r="N20" s="127">
        <f t="shared" si="4"/>
        <v>-33000</v>
      </c>
      <c r="O20" s="132">
        <f>SUM(O21)</f>
        <v>0</v>
      </c>
      <c r="P20" s="127">
        <f t="shared" si="5"/>
        <v>-33000</v>
      </c>
      <c r="Q20" s="132">
        <f>SUM(Q21)</f>
        <v>0</v>
      </c>
      <c r="R20" s="127">
        <f t="shared" si="6"/>
        <v>-33000</v>
      </c>
      <c r="S20" s="132">
        <f>SUM(S21)</f>
        <v>0</v>
      </c>
      <c r="T20" s="127">
        <f t="shared" si="7"/>
        <v>-33000</v>
      </c>
      <c r="U20" s="127">
        <f>SUM(U21)</f>
        <v>-20000</v>
      </c>
    </row>
    <row r="21" spans="1:21" ht="30" x14ac:dyDescent="0.25">
      <c r="A21" s="128" t="s">
        <v>927</v>
      </c>
      <c r="B21" s="129" t="s">
        <v>928</v>
      </c>
      <c r="C21" s="132">
        <v>-50000</v>
      </c>
      <c r="D21" s="132">
        <v>-33000</v>
      </c>
      <c r="E21" s="132">
        <v>0</v>
      </c>
      <c r="F21" s="127">
        <f t="shared" si="0"/>
        <v>-33000</v>
      </c>
      <c r="G21" s="132">
        <v>0</v>
      </c>
      <c r="H21" s="127">
        <f t="shared" si="1"/>
        <v>-33000</v>
      </c>
      <c r="I21" s="132">
        <v>0</v>
      </c>
      <c r="J21" s="127">
        <f t="shared" si="2"/>
        <v>-33000</v>
      </c>
      <c r="K21" s="132">
        <v>0</v>
      </c>
      <c r="L21" s="127">
        <f t="shared" si="3"/>
        <v>-33000</v>
      </c>
      <c r="M21" s="132">
        <v>0</v>
      </c>
      <c r="N21" s="127">
        <f t="shared" si="4"/>
        <v>-33000</v>
      </c>
      <c r="O21" s="132">
        <v>0</v>
      </c>
      <c r="P21" s="127">
        <f t="shared" si="5"/>
        <v>-33000</v>
      </c>
      <c r="Q21" s="132">
        <v>0</v>
      </c>
      <c r="R21" s="127">
        <f t="shared" si="6"/>
        <v>-33000</v>
      </c>
      <c r="S21" s="132">
        <v>0</v>
      </c>
      <c r="T21" s="127">
        <f t="shared" si="7"/>
        <v>-33000</v>
      </c>
      <c r="U21" s="127">
        <v>-20000</v>
      </c>
    </row>
    <row r="22" spans="1:21" s="136" customFormat="1" ht="28.5" x14ac:dyDescent="0.25">
      <c r="A22" s="133" t="s">
        <v>929</v>
      </c>
      <c r="B22" s="134" t="s">
        <v>930</v>
      </c>
      <c r="C22" s="135">
        <f>C23+C25</f>
        <v>2411.1999999999971</v>
      </c>
      <c r="D22" s="135">
        <f>D23+D25</f>
        <v>85411.200000000012</v>
      </c>
      <c r="E22" s="135">
        <f>E23+E25</f>
        <v>0</v>
      </c>
      <c r="F22" s="127">
        <f t="shared" si="0"/>
        <v>85411.200000000012</v>
      </c>
      <c r="G22" s="135">
        <f>G23+G25</f>
        <v>-10617</v>
      </c>
      <c r="H22" s="127">
        <f t="shared" si="1"/>
        <v>74794.200000000012</v>
      </c>
      <c r="I22" s="135">
        <f>I23+I25</f>
        <v>0</v>
      </c>
      <c r="J22" s="127">
        <f t="shared" si="2"/>
        <v>74794.200000000012</v>
      </c>
      <c r="K22" s="135">
        <f>K23+K25</f>
        <v>0</v>
      </c>
      <c r="L22" s="127">
        <f t="shared" si="3"/>
        <v>74794.200000000012</v>
      </c>
      <c r="M22" s="135">
        <f>M23+M25</f>
        <v>-1540.5</v>
      </c>
      <c r="N22" s="127">
        <f t="shared" si="4"/>
        <v>73253.700000000012</v>
      </c>
      <c r="O22" s="135">
        <f>O23+O25</f>
        <v>0</v>
      </c>
      <c r="P22" s="127">
        <f t="shared" si="5"/>
        <v>73253.700000000012</v>
      </c>
      <c r="Q22" s="135">
        <f>Q23+Q25</f>
        <v>2350</v>
      </c>
      <c r="R22" s="127">
        <f t="shared" si="6"/>
        <v>75603.700000000012</v>
      </c>
      <c r="S22" s="135">
        <f>S23+S25</f>
        <v>-3621.4</v>
      </c>
      <c r="T22" s="127">
        <f>SUM(T23+T25)</f>
        <v>58845.799999999996</v>
      </c>
      <c r="U22" s="127">
        <f>SUM(U23+U25)</f>
        <v>0</v>
      </c>
    </row>
    <row r="23" spans="1:21" s="136" customFormat="1" ht="30" x14ac:dyDescent="0.25">
      <c r="A23" s="137" t="s">
        <v>931</v>
      </c>
      <c r="B23" s="138" t="s">
        <v>932</v>
      </c>
      <c r="C23" s="139">
        <f>C24</f>
        <v>52411.199999999997</v>
      </c>
      <c r="D23" s="139">
        <f>D24</f>
        <v>120644.3</v>
      </c>
      <c r="E23" s="139">
        <f>E24</f>
        <v>0</v>
      </c>
      <c r="F23" s="127">
        <f t="shared" si="0"/>
        <v>120644.3</v>
      </c>
      <c r="G23" s="139">
        <f>G24</f>
        <v>-10617</v>
      </c>
      <c r="H23" s="127">
        <f t="shared" si="1"/>
        <v>110027.3</v>
      </c>
      <c r="I23" s="139">
        <f>I24</f>
        <v>0</v>
      </c>
      <c r="J23" s="127">
        <f t="shared" si="2"/>
        <v>110027.3</v>
      </c>
      <c r="K23" s="139">
        <f>K24</f>
        <v>0</v>
      </c>
      <c r="L23" s="127">
        <f t="shared" si="3"/>
        <v>110027.3</v>
      </c>
      <c r="M23" s="139">
        <f>M24</f>
        <v>-1540.5</v>
      </c>
      <c r="N23" s="127">
        <f t="shared" si="4"/>
        <v>108486.8</v>
      </c>
      <c r="O23" s="139">
        <f>O24</f>
        <v>0</v>
      </c>
      <c r="P23" s="127">
        <f t="shared" si="5"/>
        <v>108486.8</v>
      </c>
      <c r="Q23" s="139">
        <f>Q24</f>
        <v>2350</v>
      </c>
      <c r="R23" s="127">
        <f t="shared" si="6"/>
        <v>110836.8</v>
      </c>
      <c r="S23" s="139">
        <f>S24</f>
        <v>-3621.4</v>
      </c>
      <c r="T23" s="127">
        <f>SUM(T24)</f>
        <v>94078.9</v>
      </c>
      <c r="U23" s="127">
        <f>SUM(U24)</f>
        <v>0</v>
      </c>
    </row>
    <row r="24" spans="1:21" s="136" customFormat="1" ht="30" x14ac:dyDescent="0.25">
      <c r="A24" s="137" t="s">
        <v>933</v>
      </c>
      <c r="B24" s="138" t="s">
        <v>934</v>
      </c>
      <c r="C24" s="139">
        <v>52411.199999999997</v>
      </c>
      <c r="D24" s="139">
        <v>120644.3</v>
      </c>
      <c r="E24" s="139">
        <v>0</v>
      </c>
      <c r="F24" s="127">
        <f t="shared" si="0"/>
        <v>120644.3</v>
      </c>
      <c r="G24" s="139">
        <v>-10617</v>
      </c>
      <c r="H24" s="127">
        <f t="shared" si="1"/>
        <v>110027.3</v>
      </c>
      <c r="I24" s="139"/>
      <c r="J24" s="127">
        <f t="shared" si="2"/>
        <v>110027.3</v>
      </c>
      <c r="K24" s="139"/>
      <c r="L24" s="127">
        <f t="shared" si="3"/>
        <v>110027.3</v>
      </c>
      <c r="M24" s="139">
        <v>-1540.5</v>
      </c>
      <c r="N24" s="127">
        <f t="shared" si="4"/>
        <v>108486.8</v>
      </c>
      <c r="O24" s="139"/>
      <c r="P24" s="127">
        <f t="shared" si="5"/>
        <v>108486.8</v>
      </c>
      <c r="Q24" s="139">
        <v>2350</v>
      </c>
      <c r="R24" s="127">
        <f t="shared" si="6"/>
        <v>110836.8</v>
      </c>
      <c r="S24" s="139">
        <v>-3621.4</v>
      </c>
      <c r="T24" s="127">
        <v>94078.9</v>
      </c>
      <c r="U24" s="127">
        <v>0</v>
      </c>
    </row>
    <row r="25" spans="1:21" s="136" customFormat="1" ht="45" x14ac:dyDescent="0.25">
      <c r="A25" s="137" t="s">
        <v>935</v>
      </c>
      <c r="B25" s="138" t="s">
        <v>936</v>
      </c>
      <c r="C25" s="139">
        <f>SUM(C26)</f>
        <v>-50000</v>
      </c>
      <c r="D25" s="139">
        <f>SUM(D26)</f>
        <v>-35233.1</v>
      </c>
      <c r="E25" s="139">
        <f>SUM(E26)</f>
        <v>0</v>
      </c>
      <c r="F25" s="127">
        <f t="shared" si="0"/>
        <v>-35233.1</v>
      </c>
      <c r="G25" s="139">
        <f>SUM(G26)</f>
        <v>0</v>
      </c>
      <c r="H25" s="127">
        <f t="shared" si="1"/>
        <v>-35233.1</v>
      </c>
      <c r="I25" s="139">
        <f>SUM(I26)</f>
        <v>0</v>
      </c>
      <c r="J25" s="127">
        <f t="shared" si="2"/>
        <v>-35233.1</v>
      </c>
      <c r="K25" s="139">
        <f>SUM(K26)</f>
        <v>0</v>
      </c>
      <c r="L25" s="127">
        <f t="shared" si="3"/>
        <v>-35233.1</v>
      </c>
      <c r="M25" s="139">
        <f>SUM(M26)</f>
        <v>0</v>
      </c>
      <c r="N25" s="127">
        <f t="shared" si="4"/>
        <v>-35233.1</v>
      </c>
      <c r="O25" s="139">
        <f>SUM(O26)</f>
        <v>0</v>
      </c>
      <c r="P25" s="127">
        <f t="shared" si="5"/>
        <v>-35233.1</v>
      </c>
      <c r="Q25" s="139">
        <f>SUM(Q26)</f>
        <v>0</v>
      </c>
      <c r="R25" s="127">
        <f t="shared" si="6"/>
        <v>-35233.1</v>
      </c>
      <c r="S25" s="139">
        <f>SUM(S26)</f>
        <v>0</v>
      </c>
      <c r="T25" s="127">
        <f t="shared" si="7"/>
        <v>-35233.1</v>
      </c>
      <c r="U25" s="127">
        <f>SUM(U26)</f>
        <v>0</v>
      </c>
    </row>
    <row r="26" spans="1:21" s="136" customFormat="1" ht="45" x14ac:dyDescent="0.25">
      <c r="A26" s="137" t="s">
        <v>937</v>
      </c>
      <c r="B26" s="138" t="s">
        <v>938</v>
      </c>
      <c r="C26" s="139">
        <v>-50000</v>
      </c>
      <c r="D26" s="139">
        <v>-35233.1</v>
      </c>
      <c r="E26" s="139">
        <v>0</v>
      </c>
      <c r="F26" s="127">
        <f t="shared" si="0"/>
        <v>-35233.1</v>
      </c>
      <c r="G26" s="139">
        <v>0</v>
      </c>
      <c r="H26" s="127">
        <f t="shared" si="1"/>
        <v>-35233.1</v>
      </c>
      <c r="I26" s="139">
        <v>0</v>
      </c>
      <c r="J26" s="127">
        <f t="shared" si="2"/>
        <v>-35233.1</v>
      </c>
      <c r="K26" s="139">
        <v>0</v>
      </c>
      <c r="L26" s="127">
        <f t="shared" si="3"/>
        <v>-35233.1</v>
      </c>
      <c r="M26" s="139">
        <v>0</v>
      </c>
      <c r="N26" s="127">
        <f t="shared" si="4"/>
        <v>-35233.1</v>
      </c>
      <c r="O26" s="139">
        <v>0</v>
      </c>
      <c r="P26" s="127">
        <f t="shared" si="5"/>
        <v>-35233.1</v>
      </c>
      <c r="Q26" s="139">
        <v>0</v>
      </c>
      <c r="R26" s="127">
        <f t="shared" si="6"/>
        <v>-35233.1</v>
      </c>
      <c r="S26" s="139">
        <v>0</v>
      </c>
      <c r="T26" s="127">
        <f t="shared" si="7"/>
        <v>-35233.1</v>
      </c>
      <c r="U26" s="127">
        <v>0</v>
      </c>
    </row>
    <row r="27" spans="1:21" s="136" customFormat="1" ht="28.5" hidden="1" customHeight="1" x14ac:dyDescent="0.25">
      <c r="A27" s="133" t="s">
        <v>939</v>
      </c>
      <c r="B27" s="134" t="s">
        <v>940</v>
      </c>
      <c r="C27" s="135">
        <f>C28+C31+C34</f>
        <v>-4</v>
      </c>
      <c r="D27" s="135">
        <f>D28+D31+D34</f>
        <v>0</v>
      </c>
      <c r="E27" s="135">
        <f>E28+E31+E34</f>
        <v>4</v>
      </c>
      <c r="F27" s="127">
        <f t="shared" si="0"/>
        <v>4</v>
      </c>
      <c r="G27" s="135">
        <f>G28+G31+G34</f>
        <v>4</v>
      </c>
      <c r="H27" s="127">
        <f t="shared" si="1"/>
        <v>8</v>
      </c>
      <c r="I27" s="135">
        <f>I28+I31+I34</f>
        <v>4</v>
      </c>
      <c r="J27" s="127">
        <f t="shared" si="2"/>
        <v>12</v>
      </c>
      <c r="K27" s="135">
        <f>K28+K31+K34</f>
        <v>4</v>
      </c>
      <c r="L27" s="127">
        <f t="shared" si="3"/>
        <v>16</v>
      </c>
      <c r="M27" s="135">
        <f>M28+M31+M34</f>
        <v>4</v>
      </c>
      <c r="N27" s="127">
        <f t="shared" si="4"/>
        <v>20</v>
      </c>
      <c r="O27" s="135">
        <f>O28+O31+O34</f>
        <v>4</v>
      </c>
      <c r="P27" s="127">
        <f t="shared" si="5"/>
        <v>24</v>
      </c>
      <c r="Q27" s="135">
        <f>Q28+Q31+Q34</f>
        <v>4</v>
      </c>
      <c r="R27" s="127">
        <f t="shared" si="6"/>
        <v>28</v>
      </c>
      <c r="S27" s="135">
        <f>S28+S31+S34</f>
        <v>4</v>
      </c>
      <c r="T27" s="127">
        <f t="shared" si="7"/>
        <v>32</v>
      </c>
      <c r="U27" s="127">
        <f t="shared" si="7"/>
        <v>36</v>
      </c>
    </row>
    <row r="28" spans="1:21" s="136" customFormat="1" ht="30" hidden="1" customHeight="1" x14ac:dyDescent="0.25">
      <c r="A28" s="137" t="s">
        <v>941</v>
      </c>
      <c r="B28" s="138" t="s">
        <v>942</v>
      </c>
      <c r="C28" s="139">
        <f t="shared" ref="C28:S29" si="8">C29</f>
        <v>-1</v>
      </c>
      <c r="D28" s="139">
        <f t="shared" si="8"/>
        <v>0</v>
      </c>
      <c r="E28" s="139">
        <f t="shared" si="8"/>
        <v>1</v>
      </c>
      <c r="F28" s="127">
        <f t="shared" si="0"/>
        <v>1</v>
      </c>
      <c r="G28" s="139">
        <f t="shared" si="8"/>
        <v>1</v>
      </c>
      <c r="H28" s="127">
        <f t="shared" si="1"/>
        <v>2</v>
      </c>
      <c r="I28" s="139">
        <f t="shared" si="8"/>
        <v>1</v>
      </c>
      <c r="J28" s="127">
        <f t="shared" si="2"/>
        <v>3</v>
      </c>
      <c r="K28" s="139">
        <f t="shared" si="8"/>
        <v>1</v>
      </c>
      <c r="L28" s="127">
        <f t="shared" si="3"/>
        <v>4</v>
      </c>
      <c r="M28" s="139">
        <f t="shared" si="8"/>
        <v>1</v>
      </c>
      <c r="N28" s="127">
        <f t="shared" si="4"/>
        <v>5</v>
      </c>
      <c r="O28" s="139">
        <f t="shared" si="8"/>
        <v>1</v>
      </c>
      <c r="P28" s="127">
        <f t="shared" si="5"/>
        <v>6</v>
      </c>
      <c r="Q28" s="139">
        <f t="shared" si="8"/>
        <v>1</v>
      </c>
      <c r="R28" s="127">
        <f t="shared" si="6"/>
        <v>7</v>
      </c>
      <c r="S28" s="139">
        <f t="shared" si="8"/>
        <v>1</v>
      </c>
      <c r="T28" s="127">
        <f t="shared" si="7"/>
        <v>8</v>
      </c>
      <c r="U28" s="127">
        <f t="shared" si="7"/>
        <v>9</v>
      </c>
    </row>
    <row r="29" spans="1:21" s="136" customFormat="1" ht="30" hidden="1" customHeight="1" x14ac:dyDescent="0.25">
      <c r="A29" s="137" t="s">
        <v>943</v>
      </c>
      <c r="B29" s="138" t="s">
        <v>944</v>
      </c>
      <c r="C29" s="139">
        <f t="shared" si="8"/>
        <v>-1</v>
      </c>
      <c r="D29" s="139">
        <f t="shared" si="8"/>
        <v>0</v>
      </c>
      <c r="E29" s="139">
        <f t="shared" si="8"/>
        <v>1</v>
      </c>
      <c r="F29" s="127">
        <f t="shared" si="0"/>
        <v>1</v>
      </c>
      <c r="G29" s="139">
        <f t="shared" si="8"/>
        <v>1</v>
      </c>
      <c r="H29" s="127">
        <f t="shared" si="1"/>
        <v>2</v>
      </c>
      <c r="I29" s="139">
        <f t="shared" si="8"/>
        <v>1</v>
      </c>
      <c r="J29" s="127">
        <f t="shared" si="2"/>
        <v>3</v>
      </c>
      <c r="K29" s="139">
        <f t="shared" si="8"/>
        <v>1</v>
      </c>
      <c r="L29" s="127">
        <f t="shared" si="3"/>
        <v>4</v>
      </c>
      <c r="M29" s="139">
        <f t="shared" si="8"/>
        <v>1</v>
      </c>
      <c r="N29" s="127">
        <f t="shared" si="4"/>
        <v>5</v>
      </c>
      <c r="O29" s="139">
        <f t="shared" si="8"/>
        <v>1</v>
      </c>
      <c r="P29" s="127">
        <f t="shared" si="5"/>
        <v>6</v>
      </c>
      <c r="Q29" s="139">
        <f t="shared" si="8"/>
        <v>1</v>
      </c>
      <c r="R29" s="127">
        <f t="shared" si="6"/>
        <v>7</v>
      </c>
      <c r="S29" s="139">
        <f t="shared" si="8"/>
        <v>1</v>
      </c>
      <c r="T29" s="127">
        <f t="shared" si="7"/>
        <v>8</v>
      </c>
      <c r="U29" s="127">
        <f t="shared" si="7"/>
        <v>9</v>
      </c>
    </row>
    <row r="30" spans="1:21" s="136" customFormat="1" ht="45" hidden="1" customHeight="1" x14ac:dyDescent="0.25">
      <c r="A30" s="137" t="s">
        <v>945</v>
      </c>
      <c r="B30" s="138" t="s">
        <v>946</v>
      </c>
      <c r="C30" s="139">
        <v>-1</v>
      </c>
      <c r="D30" s="139">
        <v>0</v>
      </c>
      <c r="E30" s="139">
        <v>1</v>
      </c>
      <c r="F30" s="127">
        <f t="shared" si="0"/>
        <v>1</v>
      </c>
      <c r="G30" s="139">
        <v>1</v>
      </c>
      <c r="H30" s="127">
        <f t="shared" si="1"/>
        <v>2</v>
      </c>
      <c r="I30" s="139">
        <v>1</v>
      </c>
      <c r="J30" s="127">
        <f t="shared" si="2"/>
        <v>3</v>
      </c>
      <c r="K30" s="139">
        <v>1</v>
      </c>
      <c r="L30" s="127">
        <f t="shared" si="3"/>
        <v>4</v>
      </c>
      <c r="M30" s="139">
        <v>1</v>
      </c>
      <c r="N30" s="127">
        <f t="shared" si="4"/>
        <v>5</v>
      </c>
      <c r="O30" s="139">
        <v>1</v>
      </c>
      <c r="P30" s="127">
        <f t="shared" si="5"/>
        <v>6</v>
      </c>
      <c r="Q30" s="139">
        <v>1</v>
      </c>
      <c r="R30" s="127">
        <f t="shared" si="6"/>
        <v>7</v>
      </c>
      <c r="S30" s="139">
        <v>1</v>
      </c>
      <c r="T30" s="127">
        <f t="shared" si="7"/>
        <v>8</v>
      </c>
      <c r="U30" s="127">
        <f t="shared" si="7"/>
        <v>9</v>
      </c>
    </row>
    <row r="31" spans="1:21" s="136" customFormat="1" ht="30" hidden="1" customHeight="1" x14ac:dyDescent="0.25">
      <c r="A31" s="137" t="s">
        <v>947</v>
      </c>
      <c r="B31" s="138" t="s">
        <v>948</v>
      </c>
      <c r="C31" s="139">
        <f t="shared" ref="C31:S32" si="9">C32</f>
        <v>-1</v>
      </c>
      <c r="D31" s="139">
        <f t="shared" si="9"/>
        <v>0</v>
      </c>
      <c r="E31" s="139">
        <f t="shared" si="9"/>
        <v>1</v>
      </c>
      <c r="F31" s="127">
        <f t="shared" si="0"/>
        <v>1</v>
      </c>
      <c r="G31" s="139">
        <f t="shared" si="9"/>
        <v>1</v>
      </c>
      <c r="H31" s="127">
        <f t="shared" si="1"/>
        <v>2</v>
      </c>
      <c r="I31" s="139">
        <f t="shared" si="9"/>
        <v>1</v>
      </c>
      <c r="J31" s="127">
        <f t="shared" si="2"/>
        <v>3</v>
      </c>
      <c r="K31" s="139">
        <f t="shared" si="9"/>
        <v>1</v>
      </c>
      <c r="L31" s="127">
        <f t="shared" si="3"/>
        <v>4</v>
      </c>
      <c r="M31" s="139">
        <f t="shared" si="9"/>
        <v>1</v>
      </c>
      <c r="N31" s="127">
        <f t="shared" si="4"/>
        <v>5</v>
      </c>
      <c r="O31" s="139">
        <f t="shared" si="9"/>
        <v>1</v>
      </c>
      <c r="P31" s="127">
        <f t="shared" si="5"/>
        <v>6</v>
      </c>
      <c r="Q31" s="139">
        <f t="shared" si="9"/>
        <v>1</v>
      </c>
      <c r="R31" s="127">
        <f t="shared" si="6"/>
        <v>7</v>
      </c>
      <c r="S31" s="139">
        <f t="shared" si="9"/>
        <v>1</v>
      </c>
      <c r="T31" s="127">
        <f t="shared" si="7"/>
        <v>8</v>
      </c>
      <c r="U31" s="127">
        <f t="shared" si="7"/>
        <v>9</v>
      </c>
    </row>
    <row r="32" spans="1:21" s="136" customFormat="1" ht="75" hidden="1" customHeight="1" x14ac:dyDescent="0.25">
      <c r="A32" s="137" t="s">
        <v>949</v>
      </c>
      <c r="B32" s="138" t="s">
        <v>950</v>
      </c>
      <c r="C32" s="139">
        <f t="shared" si="9"/>
        <v>-1</v>
      </c>
      <c r="D32" s="139">
        <f t="shared" si="9"/>
        <v>0</v>
      </c>
      <c r="E32" s="139">
        <f t="shared" si="9"/>
        <v>1</v>
      </c>
      <c r="F32" s="127">
        <f t="shared" si="0"/>
        <v>1</v>
      </c>
      <c r="G32" s="139">
        <f t="shared" si="9"/>
        <v>1</v>
      </c>
      <c r="H32" s="127">
        <f t="shared" si="1"/>
        <v>2</v>
      </c>
      <c r="I32" s="139">
        <f t="shared" si="9"/>
        <v>1</v>
      </c>
      <c r="J32" s="127">
        <f t="shared" si="2"/>
        <v>3</v>
      </c>
      <c r="K32" s="139">
        <f t="shared" si="9"/>
        <v>1</v>
      </c>
      <c r="L32" s="127">
        <f t="shared" si="3"/>
        <v>4</v>
      </c>
      <c r="M32" s="139">
        <f t="shared" si="9"/>
        <v>1</v>
      </c>
      <c r="N32" s="127">
        <f t="shared" si="4"/>
        <v>5</v>
      </c>
      <c r="O32" s="139">
        <f t="shared" si="9"/>
        <v>1</v>
      </c>
      <c r="P32" s="127">
        <f t="shared" si="5"/>
        <v>6</v>
      </c>
      <c r="Q32" s="139">
        <f t="shared" si="9"/>
        <v>1</v>
      </c>
      <c r="R32" s="127">
        <f t="shared" si="6"/>
        <v>7</v>
      </c>
      <c r="S32" s="139">
        <f t="shared" si="9"/>
        <v>1</v>
      </c>
      <c r="T32" s="127">
        <f t="shared" si="7"/>
        <v>8</v>
      </c>
      <c r="U32" s="127">
        <f t="shared" si="7"/>
        <v>9</v>
      </c>
    </row>
    <row r="33" spans="1:21" s="136" customFormat="1" ht="90" hidden="1" customHeight="1" x14ac:dyDescent="0.25">
      <c r="A33" s="137" t="s">
        <v>951</v>
      </c>
      <c r="B33" s="138" t="s">
        <v>952</v>
      </c>
      <c r="C33" s="139">
        <v>-1</v>
      </c>
      <c r="D33" s="139">
        <v>0</v>
      </c>
      <c r="E33" s="139">
        <v>1</v>
      </c>
      <c r="F33" s="127">
        <f t="shared" si="0"/>
        <v>1</v>
      </c>
      <c r="G33" s="139">
        <v>1</v>
      </c>
      <c r="H33" s="127">
        <f t="shared" si="1"/>
        <v>2</v>
      </c>
      <c r="I33" s="139">
        <v>1</v>
      </c>
      <c r="J33" s="127">
        <f t="shared" si="2"/>
        <v>3</v>
      </c>
      <c r="K33" s="139">
        <v>1</v>
      </c>
      <c r="L33" s="127">
        <f t="shared" si="3"/>
        <v>4</v>
      </c>
      <c r="M33" s="139">
        <v>1</v>
      </c>
      <c r="N33" s="127">
        <f t="shared" si="4"/>
        <v>5</v>
      </c>
      <c r="O33" s="139">
        <v>1</v>
      </c>
      <c r="P33" s="127">
        <f t="shared" si="5"/>
        <v>6</v>
      </c>
      <c r="Q33" s="139">
        <v>1</v>
      </c>
      <c r="R33" s="127">
        <f t="shared" si="6"/>
        <v>7</v>
      </c>
      <c r="S33" s="139">
        <v>1</v>
      </c>
      <c r="T33" s="127">
        <f t="shared" si="7"/>
        <v>8</v>
      </c>
      <c r="U33" s="127">
        <f t="shared" si="7"/>
        <v>9</v>
      </c>
    </row>
    <row r="34" spans="1:21" s="136" customFormat="1" ht="30" hidden="1" customHeight="1" x14ac:dyDescent="0.25">
      <c r="A34" s="137" t="s">
        <v>953</v>
      </c>
      <c r="B34" s="138" t="s">
        <v>954</v>
      </c>
      <c r="C34" s="139">
        <f>C35+C40</f>
        <v>-2</v>
      </c>
      <c r="D34" s="139">
        <f>D35+D40</f>
        <v>0</v>
      </c>
      <c r="E34" s="139">
        <f>E35+E40</f>
        <v>2</v>
      </c>
      <c r="F34" s="127">
        <f t="shared" si="0"/>
        <v>2</v>
      </c>
      <c r="G34" s="139">
        <f>G35+G40</f>
        <v>2</v>
      </c>
      <c r="H34" s="127">
        <f t="shared" si="1"/>
        <v>4</v>
      </c>
      <c r="I34" s="139">
        <f>I35+I40</f>
        <v>2</v>
      </c>
      <c r="J34" s="127">
        <f t="shared" si="2"/>
        <v>6</v>
      </c>
      <c r="K34" s="139">
        <f>K35+K40</f>
        <v>2</v>
      </c>
      <c r="L34" s="127">
        <f t="shared" si="3"/>
        <v>8</v>
      </c>
      <c r="M34" s="139">
        <f>M35+M40</f>
        <v>2</v>
      </c>
      <c r="N34" s="127">
        <f t="shared" si="4"/>
        <v>10</v>
      </c>
      <c r="O34" s="139">
        <f>O35+O40</f>
        <v>2</v>
      </c>
      <c r="P34" s="127">
        <f t="shared" si="5"/>
        <v>12</v>
      </c>
      <c r="Q34" s="139">
        <f>Q35+Q40</f>
        <v>2</v>
      </c>
      <c r="R34" s="127">
        <f t="shared" si="6"/>
        <v>14</v>
      </c>
      <c r="S34" s="139">
        <f>S35+S40</f>
        <v>2</v>
      </c>
      <c r="T34" s="127">
        <f t="shared" si="7"/>
        <v>16</v>
      </c>
      <c r="U34" s="127">
        <f t="shared" si="7"/>
        <v>18</v>
      </c>
    </row>
    <row r="35" spans="1:21" s="136" customFormat="1" ht="30" hidden="1" customHeight="1" x14ac:dyDescent="0.25">
      <c r="A35" s="137" t="s">
        <v>955</v>
      </c>
      <c r="B35" s="138" t="s">
        <v>956</v>
      </c>
      <c r="C35" s="139">
        <f>C36+C38</f>
        <v>-2</v>
      </c>
      <c r="D35" s="139">
        <f>D36+D38</f>
        <v>0</v>
      </c>
      <c r="E35" s="139">
        <f>E36+E38</f>
        <v>2</v>
      </c>
      <c r="F35" s="127">
        <f t="shared" si="0"/>
        <v>2</v>
      </c>
      <c r="G35" s="139">
        <f>G36+G38</f>
        <v>2</v>
      </c>
      <c r="H35" s="127">
        <f t="shared" si="1"/>
        <v>4</v>
      </c>
      <c r="I35" s="139">
        <f>I36+I38</f>
        <v>2</v>
      </c>
      <c r="J35" s="127">
        <f t="shared" si="2"/>
        <v>6</v>
      </c>
      <c r="K35" s="139">
        <f>K36+K38</f>
        <v>2</v>
      </c>
      <c r="L35" s="127">
        <f t="shared" si="3"/>
        <v>8</v>
      </c>
      <c r="M35" s="139">
        <f>M36+M38</f>
        <v>2</v>
      </c>
      <c r="N35" s="127">
        <f t="shared" si="4"/>
        <v>10</v>
      </c>
      <c r="O35" s="139">
        <f>O36+O38</f>
        <v>2</v>
      </c>
      <c r="P35" s="127">
        <f t="shared" si="5"/>
        <v>12</v>
      </c>
      <c r="Q35" s="139">
        <f>Q36+Q38</f>
        <v>2</v>
      </c>
      <c r="R35" s="127">
        <f t="shared" si="6"/>
        <v>14</v>
      </c>
      <c r="S35" s="139">
        <f>S36+S38</f>
        <v>2</v>
      </c>
      <c r="T35" s="127">
        <f t="shared" si="7"/>
        <v>16</v>
      </c>
      <c r="U35" s="127">
        <f t="shared" si="7"/>
        <v>18</v>
      </c>
    </row>
    <row r="36" spans="1:21" s="136" customFormat="1" ht="30" hidden="1" customHeight="1" x14ac:dyDescent="0.25">
      <c r="A36" s="137" t="s">
        <v>957</v>
      </c>
      <c r="B36" s="138" t="s">
        <v>958</v>
      </c>
      <c r="C36" s="139">
        <f>C37</f>
        <v>-1</v>
      </c>
      <c r="D36" s="139">
        <f>D37</f>
        <v>0</v>
      </c>
      <c r="E36" s="139">
        <f>E37</f>
        <v>1</v>
      </c>
      <c r="F36" s="127">
        <f t="shared" si="0"/>
        <v>1</v>
      </c>
      <c r="G36" s="139">
        <f>G37</f>
        <v>1</v>
      </c>
      <c r="H36" s="127">
        <f t="shared" si="1"/>
        <v>2</v>
      </c>
      <c r="I36" s="139">
        <f>I37</f>
        <v>1</v>
      </c>
      <c r="J36" s="127">
        <f t="shared" si="2"/>
        <v>3</v>
      </c>
      <c r="K36" s="139">
        <f>K37</f>
        <v>1</v>
      </c>
      <c r="L36" s="127">
        <f t="shared" si="3"/>
        <v>4</v>
      </c>
      <c r="M36" s="139">
        <f>M37</f>
        <v>1</v>
      </c>
      <c r="N36" s="127">
        <f t="shared" si="4"/>
        <v>5</v>
      </c>
      <c r="O36" s="139">
        <f>O37</f>
        <v>1</v>
      </c>
      <c r="P36" s="127">
        <f t="shared" si="5"/>
        <v>6</v>
      </c>
      <c r="Q36" s="139">
        <f>Q37</f>
        <v>1</v>
      </c>
      <c r="R36" s="127">
        <f t="shared" si="6"/>
        <v>7</v>
      </c>
      <c r="S36" s="139">
        <f>S37</f>
        <v>1</v>
      </c>
      <c r="T36" s="127">
        <f t="shared" si="7"/>
        <v>8</v>
      </c>
      <c r="U36" s="127">
        <f t="shared" si="7"/>
        <v>9</v>
      </c>
    </row>
    <row r="37" spans="1:21" s="136" customFormat="1" ht="30" hidden="1" customHeight="1" x14ac:dyDescent="0.25">
      <c r="A37" s="137" t="s">
        <v>959</v>
      </c>
      <c r="B37" s="138" t="s">
        <v>960</v>
      </c>
      <c r="C37" s="139">
        <v>-1</v>
      </c>
      <c r="D37" s="139">
        <v>0</v>
      </c>
      <c r="E37" s="139">
        <v>1</v>
      </c>
      <c r="F37" s="127">
        <f t="shared" si="0"/>
        <v>1</v>
      </c>
      <c r="G37" s="139">
        <v>1</v>
      </c>
      <c r="H37" s="127">
        <f t="shared" si="1"/>
        <v>2</v>
      </c>
      <c r="I37" s="139">
        <v>1</v>
      </c>
      <c r="J37" s="127">
        <f t="shared" si="2"/>
        <v>3</v>
      </c>
      <c r="K37" s="139">
        <v>1</v>
      </c>
      <c r="L37" s="127">
        <f t="shared" si="3"/>
        <v>4</v>
      </c>
      <c r="M37" s="139">
        <v>1</v>
      </c>
      <c r="N37" s="127">
        <f t="shared" si="4"/>
        <v>5</v>
      </c>
      <c r="O37" s="139">
        <v>1</v>
      </c>
      <c r="P37" s="127">
        <f t="shared" si="5"/>
        <v>6</v>
      </c>
      <c r="Q37" s="139">
        <v>1</v>
      </c>
      <c r="R37" s="127">
        <f t="shared" si="6"/>
        <v>7</v>
      </c>
      <c r="S37" s="139">
        <v>1</v>
      </c>
      <c r="T37" s="127">
        <f t="shared" si="7"/>
        <v>8</v>
      </c>
      <c r="U37" s="127">
        <f t="shared" si="7"/>
        <v>9</v>
      </c>
    </row>
    <row r="38" spans="1:21" s="136" customFormat="1" ht="45" hidden="1" customHeight="1" x14ac:dyDescent="0.25">
      <c r="A38" s="137" t="s">
        <v>961</v>
      </c>
      <c r="B38" s="138" t="s">
        <v>962</v>
      </c>
      <c r="C38" s="139">
        <f>C39</f>
        <v>-1</v>
      </c>
      <c r="D38" s="139">
        <f>D39</f>
        <v>0</v>
      </c>
      <c r="E38" s="139">
        <f>E39</f>
        <v>1</v>
      </c>
      <c r="F38" s="127">
        <f t="shared" si="0"/>
        <v>1</v>
      </c>
      <c r="G38" s="139">
        <f>G39</f>
        <v>1</v>
      </c>
      <c r="H38" s="127">
        <f t="shared" si="1"/>
        <v>2</v>
      </c>
      <c r="I38" s="139">
        <f>I39</f>
        <v>1</v>
      </c>
      <c r="J38" s="127">
        <f t="shared" si="2"/>
        <v>3</v>
      </c>
      <c r="K38" s="139">
        <f>K39</f>
        <v>1</v>
      </c>
      <c r="L38" s="127">
        <f t="shared" si="3"/>
        <v>4</v>
      </c>
      <c r="M38" s="139">
        <f>M39</f>
        <v>1</v>
      </c>
      <c r="N38" s="127">
        <f t="shared" si="4"/>
        <v>5</v>
      </c>
      <c r="O38" s="139">
        <f>O39</f>
        <v>1</v>
      </c>
      <c r="P38" s="127">
        <f t="shared" si="5"/>
        <v>6</v>
      </c>
      <c r="Q38" s="139">
        <f>Q39</f>
        <v>1</v>
      </c>
      <c r="R38" s="127">
        <f t="shared" si="6"/>
        <v>7</v>
      </c>
      <c r="S38" s="139">
        <f>S39</f>
        <v>1</v>
      </c>
      <c r="T38" s="127">
        <f t="shared" si="7"/>
        <v>8</v>
      </c>
      <c r="U38" s="127">
        <f t="shared" si="7"/>
        <v>9</v>
      </c>
    </row>
    <row r="39" spans="1:21" s="136" customFormat="1" ht="45" hidden="1" customHeight="1" x14ac:dyDescent="0.25">
      <c r="A39" s="137" t="s">
        <v>963</v>
      </c>
      <c r="B39" s="138" t="s">
        <v>964</v>
      </c>
      <c r="C39" s="139">
        <v>-1</v>
      </c>
      <c r="D39" s="139">
        <v>0</v>
      </c>
      <c r="E39" s="139">
        <v>1</v>
      </c>
      <c r="F39" s="127">
        <f t="shared" si="0"/>
        <v>1</v>
      </c>
      <c r="G39" s="139">
        <v>1</v>
      </c>
      <c r="H39" s="127">
        <f t="shared" si="1"/>
        <v>2</v>
      </c>
      <c r="I39" s="139">
        <v>1</v>
      </c>
      <c r="J39" s="127">
        <f t="shared" si="2"/>
        <v>3</v>
      </c>
      <c r="K39" s="139">
        <v>1</v>
      </c>
      <c r="L39" s="127">
        <f t="shared" si="3"/>
        <v>4</v>
      </c>
      <c r="M39" s="139">
        <v>1</v>
      </c>
      <c r="N39" s="127">
        <f t="shared" si="4"/>
        <v>5</v>
      </c>
      <c r="O39" s="139">
        <v>1</v>
      </c>
      <c r="P39" s="127">
        <f t="shared" si="5"/>
        <v>6</v>
      </c>
      <c r="Q39" s="139">
        <v>1</v>
      </c>
      <c r="R39" s="127">
        <f t="shared" si="6"/>
        <v>7</v>
      </c>
      <c r="S39" s="139">
        <v>1</v>
      </c>
      <c r="T39" s="127">
        <f t="shared" si="7"/>
        <v>8</v>
      </c>
      <c r="U39" s="127">
        <f t="shared" si="7"/>
        <v>9</v>
      </c>
    </row>
    <row r="40" spans="1:21" s="136" customFormat="1" ht="30" hidden="1" customHeight="1" x14ac:dyDescent="0.25">
      <c r="A40" s="137" t="s">
        <v>965</v>
      </c>
      <c r="B40" s="138" t="s">
        <v>966</v>
      </c>
      <c r="C40" s="139">
        <f t="shared" ref="C40:S41" si="10">C41</f>
        <v>0</v>
      </c>
      <c r="D40" s="139">
        <f t="shared" si="10"/>
        <v>0</v>
      </c>
      <c r="E40" s="139">
        <f t="shared" si="10"/>
        <v>0</v>
      </c>
      <c r="F40" s="127">
        <f t="shared" si="0"/>
        <v>0</v>
      </c>
      <c r="G40" s="139">
        <f t="shared" si="10"/>
        <v>0</v>
      </c>
      <c r="H40" s="127">
        <f t="shared" si="1"/>
        <v>0</v>
      </c>
      <c r="I40" s="139">
        <f t="shared" si="10"/>
        <v>0</v>
      </c>
      <c r="J40" s="127">
        <f t="shared" si="2"/>
        <v>0</v>
      </c>
      <c r="K40" s="139">
        <f t="shared" si="10"/>
        <v>0</v>
      </c>
      <c r="L40" s="127">
        <f t="shared" si="3"/>
        <v>0</v>
      </c>
      <c r="M40" s="139">
        <f t="shared" si="10"/>
        <v>0</v>
      </c>
      <c r="N40" s="127">
        <f t="shared" si="4"/>
        <v>0</v>
      </c>
      <c r="O40" s="139">
        <f t="shared" si="10"/>
        <v>0</v>
      </c>
      <c r="P40" s="127">
        <f t="shared" si="5"/>
        <v>0</v>
      </c>
      <c r="Q40" s="139">
        <f t="shared" si="10"/>
        <v>0</v>
      </c>
      <c r="R40" s="127">
        <f t="shared" si="6"/>
        <v>0</v>
      </c>
      <c r="S40" s="139">
        <f t="shared" si="10"/>
        <v>0</v>
      </c>
      <c r="T40" s="127">
        <f t="shared" si="7"/>
        <v>0</v>
      </c>
      <c r="U40" s="127">
        <f t="shared" si="7"/>
        <v>0</v>
      </c>
    </row>
    <row r="41" spans="1:21" s="136" customFormat="1" ht="30" hidden="1" customHeight="1" x14ac:dyDescent="0.25">
      <c r="A41" s="137" t="s">
        <v>967</v>
      </c>
      <c r="B41" s="138" t="s">
        <v>968</v>
      </c>
      <c r="C41" s="139">
        <f t="shared" si="10"/>
        <v>0</v>
      </c>
      <c r="D41" s="139">
        <f t="shared" si="10"/>
        <v>0</v>
      </c>
      <c r="E41" s="139">
        <f t="shared" si="10"/>
        <v>0</v>
      </c>
      <c r="F41" s="127">
        <f t="shared" si="0"/>
        <v>0</v>
      </c>
      <c r="G41" s="139">
        <f t="shared" si="10"/>
        <v>0</v>
      </c>
      <c r="H41" s="127">
        <f t="shared" si="1"/>
        <v>0</v>
      </c>
      <c r="I41" s="139">
        <f t="shared" si="10"/>
        <v>0</v>
      </c>
      <c r="J41" s="127">
        <f t="shared" si="2"/>
        <v>0</v>
      </c>
      <c r="K41" s="139">
        <f t="shared" si="10"/>
        <v>0</v>
      </c>
      <c r="L41" s="127">
        <f t="shared" si="3"/>
        <v>0</v>
      </c>
      <c r="M41" s="139">
        <f t="shared" si="10"/>
        <v>0</v>
      </c>
      <c r="N41" s="127">
        <f t="shared" si="4"/>
        <v>0</v>
      </c>
      <c r="O41" s="139">
        <f t="shared" si="10"/>
        <v>0</v>
      </c>
      <c r="P41" s="127">
        <f t="shared" si="5"/>
        <v>0</v>
      </c>
      <c r="Q41" s="139">
        <f t="shared" si="10"/>
        <v>0</v>
      </c>
      <c r="R41" s="127">
        <f t="shared" si="6"/>
        <v>0</v>
      </c>
      <c r="S41" s="139">
        <f t="shared" si="10"/>
        <v>0</v>
      </c>
      <c r="T41" s="127">
        <f t="shared" si="7"/>
        <v>0</v>
      </c>
      <c r="U41" s="127">
        <f t="shared" si="7"/>
        <v>0</v>
      </c>
    </row>
    <row r="42" spans="1:21" s="136" customFormat="1" ht="45" hidden="1" customHeight="1" x14ac:dyDescent="0.25">
      <c r="A42" s="137" t="s">
        <v>969</v>
      </c>
      <c r="B42" s="138" t="s">
        <v>970</v>
      </c>
      <c r="C42" s="139">
        <v>0</v>
      </c>
      <c r="D42" s="139">
        <v>0</v>
      </c>
      <c r="E42" s="139">
        <v>0</v>
      </c>
      <c r="F42" s="127">
        <f t="shared" si="0"/>
        <v>0</v>
      </c>
      <c r="G42" s="139">
        <v>0</v>
      </c>
      <c r="H42" s="127">
        <f t="shared" si="1"/>
        <v>0</v>
      </c>
      <c r="I42" s="139">
        <v>0</v>
      </c>
      <c r="J42" s="127">
        <f t="shared" si="2"/>
        <v>0</v>
      </c>
      <c r="K42" s="139">
        <v>0</v>
      </c>
      <c r="L42" s="127">
        <f t="shared" si="3"/>
        <v>0</v>
      </c>
      <c r="M42" s="139">
        <v>0</v>
      </c>
      <c r="N42" s="127">
        <f t="shared" si="4"/>
        <v>0</v>
      </c>
      <c r="O42" s="139">
        <v>0</v>
      </c>
      <c r="P42" s="127">
        <f t="shared" si="5"/>
        <v>0</v>
      </c>
      <c r="Q42" s="139">
        <v>0</v>
      </c>
      <c r="R42" s="127">
        <f t="shared" si="6"/>
        <v>0</v>
      </c>
      <c r="S42" s="139">
        <v>0</v>
      </c>
      <c r="T42" s="127">
        <f t="shared" si="7"/>
        <v>0</v>
      </c>
      <c r="U42" s="127">
        <f t="shared" si="7"/>
        <v>0</v>
      </c>
    </row>
    <row r="43" spans="1:21" s="136" customFormat="1" ht="15" hidden="1" customHeight="1" x14ac:dyDescent="0.25">
      <c r="A43" s="137" t="s">
        <v>971</v>
      </c>
      <c r="B43" s="138" t="s">
        <v>972</v>
      </c>
      <c r="C43" s="139">
        <v>0</v>
      </c>
      <c r="D43" s="139">
        <v>0</v>
      </c>
      <c r="E43" s="139">
        <v>0</v>
      </c>
      <c r="F43" s="127">
        <f t="shared" si="0"/>
        <v>0</v>
      </c>
      <c r="G43" s="139">
        <v>0</v>
      </c>
      <c r="H43" s="127">
        <f t="shared" si="1"/>
        <v>0</v>
      </c>
      <c r="I43" s="139">
        <v>0</v>
      </c>
      <c r="J43" s="127">
        <f t="shared" si="2"/>
        <v>0</v>
      </c>
      <c r="K43" s="139">
        <v>0</v>
      </c>
      <c r="L43" s="127">
        <f t="shared" si="3"/>
        <v>0</v>
      </c>
      <c r="M43" s="139">
        <v>0</v>
      </c>
      <c r="N43" s="127">
        <f t="shared" si="4"/>
        <v>0</v>
      </c>
      <c r="O43" s="139">
        <v>0</v>
      </c>
      <c r="P43" s="127">
        <f t="shared" si="5"/>
        <v>0</v>
      </c>
      <c r="Q43" s="139">
        <v>0</v>
      </c>
      <c r="R43" s="127">
        <f t="shared" si="6"/>
        <v>0</v>
      </c>
      <c r="S43" s="139">
        <v>0</v>
      </c>
      <c r="T43" s="127">
        <f t="shared" si="7"/>
        <v>0</v>
      </c>
      <c r="U43" s="127">
        <f t="shared" si="7"/>
        <v>0</v>
      </c>
    </row>
    <row r="44" spans="1:21" s="136" customFormat="1" ht="30" hidden="1" customHeight="1" x14ac:dyDescent="0.25">
      <c r="A44" s="137" t="s">
        <v>973</v>
      </c>
      <c r="B44" s="138" t="s">
        <v>974</v>
      </c>
      <c r="C44" s="139">
        <v>0</v>
      </c>
      <c r="D44" s="139">
        <v>0</v>
      </c>
      <c r="E44" s="139">
        <v>0</v>
      </c>
      <c r="F44" s="127">
        <f t="shared" si="0"/>
        <v>0</v>
      </c>
      <c r="G44" s="139">
        <v>0</v>
      </c>
      <c r="H44" s="127">
        <f t="shared" si="1"/>
        <v>0</v>
      </c>
      <c r="I44" s="139">
        <v>0</v>
      </c>
      <c r="J44" s="127">
        <f t="shared" si="2"/>
        <v>0</v>
      </c>
      <c r="K44" s="139">
        <v>0</v>
      </c>
      <c r="L44" s="127">
        <f t="shared" si="3"/>
        <v>0</v>
      </c>
      <c r="M44" s="139">
        <v>0</v>
      </c>
      <c r="N44" s="127">
        <f t="shared" si="4"/>
        <v>0</v>
      </c>
      <c r="O44" s="139">
        <v>0</v>
      </c>
      <c r="P44" s="127">
        <f t="shared" si="5"/>
        <v>0</v>
      </c>
      <c r="Q44" s="139">
        <v>0</v>
      </c>
      <c r="R44" s="127">
        <f t="shared" si="6"/>
        <v>0</v>
      </c>
      <c r="S44" s="139">
        <v>0</v>
      </c>
      <c r="T44" s="127">
        <f t="shared" si="7"/>
        <v>0</v>
      </c>
      <c r="U44" s="127">
        <f t="shared" si="7"/>
        <v>0</v>
      </c>
    </row>
    <row r="45" spans="1:21" s="136" customFormat="1" ht="30" hidden="1" customHeight="1" x14ac:dyDescent="0.25">
      <c r="A45" s="137" t="s">
        <v>975</v>
      </c>
      <c r="B45" s="138" t="s">
        <v>976</v>
      </c>
      <c r="C45" s="139">
        <v>0</v>
      </c>
      <c r="D45" s="139">
        <v>0</v>
      </c>
      <c r="E45" s="139">
        <v>0</v>
      </c>
      <c r="F45" s="127">
        <f t="shared" si="0"/>
        <v>0</v>
      </c>
      <c r="G45" s="139">
        <v>0</v>
      </c>
      <c r="H45" s="127">
        <f t="shared" si="1"/>
        <v>0</v>
      </c>
      <c r="I45" s="139">
        <v>0</v>
      </c>
      <c r="J45" s="127">
        <f t="shared" si="2"/>
        <v>0</v>
      </c>
      <c r="K45" s="139">
        <v>0</v>
      </c>
      <c r="L45" s="127">
        <f t="shared" si="3"/>
        <v>0</v>
      </c>
      <c r="M45" s="139">
        <v>0</v>
      </c>
      <c r="N45" s="127">
        <f t="shared" si="4"/>
        <v>0</v>
      </c>
      <c r="O45" s="139">
        <v>0</v>
      </c>
      <c r="P45" s="127">
        <f t="shared" si="5"/>
        <v>0</v>
      </c>
      <c r="Q45" s="139">
        <v>0</v>
      </c>
      <c r="R45" s="127">
        <f t="shared" si="6"/>
        <v>0</v>
      </c>
      <c r="S45" s="139">
        <v>0</v>
      </c>
      <c r="T45" s="127">
        <f t="shared" si="7"/>
        <v>0</v>
      </c>
      <c r="U45" s="127">
        <f t="shared" si="7"/>
        <v>0</v>
      </c>
    </row>
    <row r="46" spans="1:21" s="136" customFormat="1" ht="28.5" x14ac:dyDescent="0.25">
      <c r="A46" s="133" t="s">
        <v>977</v>
      </c>
      <c r="B46" s="134" t="s">
        <v>978</v>
      </c>
      <c r="C46" s="135">
        <f>SUM(C47+C54)</f>
        <v>0</v>
      </c>
      <c r="D46" s="135">
        <f>SUM(D47+D54)</f>
        <v>0</v>
      </c>
      <c r="E46" s="135">
        <f>SUM(E47+E54)</f>
        <v>184447</v>
      </c>
      <c r="F46" s="127">
        <f t="shared" si="0"/>
        <v>184447</v>
      </c>
      <c r="G46" s="135">
        <f>SUM(G47+G54)</f>
        <v>0</v>
      </c>
      <c r="H46" s="127">
        <f t="shared" si="1"/>
        <v>184447</v>
      </c>
      <c r="I46" s="135">
        <f>SUM(I47+I54)</f>
        <v>0</v>
      </c>
      <c r="J46" s="127">
        <f t="shared" si="2"/>
        <v>184447</v>
      </c>
      <c r="K46" s="135">
        <f>SUM(K47+K54)</f>
        <v>7298.3999999999942</v>
      </c>
      <c r="L46" s="127">
        <f t="shared" si="3"/>
        <v>191745.4</v>
      </c>
      <c r="M46" s="135">
        <f>SUM(M47+M54)</f>
        <v>0</v>
      </c>
      <c r="N46" s="127">
        <f t="shared" si="4"/>
        <v>191745.4</v>
      </c>
      <c r="O46" s="135">
        <f>SUM(O47+O54)</f>
        <v>0</v>
      </c>
      <c r="P46" s="127">
        <f t="shared" si="5"/>
        <v>191745.4</v>
      </c>
      <c r="Q46" s="135">
        <f>SUM(Q47+Q54)</f>
        <v>0</v>
      </c>
      <c r="R46" s="127">
        <f t="shared" si="6"/>
        <v>191745.4</v>
      </c>
      <c r="S46" s="135">
        <f>SUM(S47+S54)</f>
        <v>0</v>
      </c>
      <c r="T46" s="127">
        <f t="shared" si="7"/>
        <v>191745.4</v>
      </c>
      <c r="U46" s="127">
        <f>SUM(U47+U54)</f>
        <v>-40009.100000000093</v>
      </c>
    </row>
    <row r="47" spans="1:21" s="136" customFormat="1" x14ac:dyDescent="0.25">
      <c r="A47" s="137" t="s">
        <v>979</v>
      </c>
      <c r="B47" s="138" t="s">
        <v>980</v>
      </c>
      <c r="C47" s="139">
        <f>C51+C48</f>
        <v>-2918927.8</v>
      </c>
      <c r="D47" s="139">
        <f>D51+D48</f>
        <v>-2887160.9</v>
      </c>
      <c r="E47" s="139">
        <f>E51+E48</f>
        <v>0</v>
      </c>
      <c r="F47" s="127">
        <f t="shared" si="0"/>
        <v>-2887160.9</v>
      </c>
      <c r="G47" s="139">
        <f>G51+G48</f>
        <v>-118958.3</v>
      </c>
      <c r="H47" s="127">
        <f t="shared" si="1"/>
        <v>-3006119.1999999997</v>
      </c>
      <c r="I47" s="139">
        <f>I51+I48</f>
        <v>-125201.2</v>
      </c>
      <c r="J47" s="127">
        <f t="shared" si="2"/>
        <v>-3131320.4</v>
      </c>
      <c r="K47" s="139">
        <f>K51+K48</f>
        <v>-69165.100000000006</v>
      </c>
      <c r="L47" s="127">
        <f t="shared" si="3"/>
        <v>-3200485.5</v>
      </c>
      <c r="M47" s="139">
        <f>M51+M48</f>
        <v>-186008</v>
      </c>
      <c r="N47" s="127">
        <f t="shared" si="4"/>
        <v>-3386493.5</v>
      </c>
      <c r="O47" s="139">
        <f>O51+O48</f>
        <v>-112640.8</v>
      </c>
      <c r="P47" s="127">
        <f t="shared" si="5"/>
        <v>-3499134.3</v>
      </c>
      <c r="Q47" s="139">
        <f>Q51+Q48</f>
        <v>-21455.1</v>
      </c>
      <c r="R47" s="127">
        <f t="shared" si="6"/>
        <v>-3520589.4</v>
      </c>
      <c r="S47" s="139">
        <f>S51+S48</f>
        <v>-29309.9</v>
      </c>
      <c r="T47" s="127">
        <f>SUM(T51)</f>
        <v>-3578087.5</v>
      </c>
      <c r="U47" s="127">
        <f>SUM(U51)</f>
        <v>-2337213</v>
      </c>
    </row>
    <row r="48" spans="1:21" s="136" customFormat="1" x14ac:dyDescent="0.25">
      <c r="A48" s="137" t="s">
        <v>981</v>
      </c>
      <c r="B48" s="138" t="s">
        <v>982</v>
      </c>
      <c r="C48" s="139">
        <f t="shared" ref="C48:S49" si="11">C49</f>
        <v>0</v>
      </c>
      <c r="D48" s="139">
        <f t="shared" si="11"/>
        <v>0</v>
      </c>
      <c r="E48" s="139">
        <f t="shared" si="11"/>
        <v>0</v>
      </c>
      <c r="F48" s="127">
        <f t="shared" si="0"/>
        <v>0</v>
      </c>
      <c r="G48" s="139">
        <f t="shared" si="11"/>
        <v>0</v>
      </c>
      <c r="H48" s="127">
        <f t="shared" si="1"/>
        <v>0</v>
      </c>
      <c r="I48" s="139">
        <f t="shared" si="11"/>
        <v>0</v>
      </c>
      <c r="J48" s="127">
        <f t="shared" si="2"/>
        <v>0</v>
      </c>
      <c r="K48" s="139">
        <f t="shared" si="11"/>
        <v>0</v>
      </c>
      <c r="L48" s="127">
        <f t="shared" si="3"/>
        <v>0</v>
      </c>
      <c r="M48" s="139">
        <f t="shared" si="11"/>
        <v>0</v>
      </c>
      <c r="N48" s="127">
        <f t="shared" si="4"/>
        <v>0</v>
      </c>
      <c r="O48" s="139">
        <f t="shared" si="11"/>
        <v>0</v>
      </c>
      <c r="P48" s="127">
        <f t="shared" si="5"/>
        <v>0</v>
      </c>
      <c r="Q48" s="139">
        <f t="shared" si="11"/>
        <v>0</v>
      </c>
      <c r="R48" s="127">
        <f t="shared" si="6"/>
        <v>0</v>
      </c>
      <c r="S48" s="139">
        <f t="shared" si="11"/>
        <v>0</v>
      </c>
      <c r="T48" s="127">
        <f t="shared" si="7"/>
        <v>0</v>
      </c>
      <c r="U48" s="127">
        <f t="shared" si="7"/>
        <v>0</v>
      </c>
    </row>
    <row r="49" spans="1:21" s="136" customFormat="1" ht="30" x14ac:dyDescent="0.25">
      <c r="A49" s="137" t="s">
        <v>983</v>
      </c>
      <c r="B49" s="138" t="s">
        <v>984</v>
      </c>
      <c r="C49" s="139">
        <f t="shared" si="11"/>
        <v>0</v>
      </c>
      <c r="D49" s="139">
        <f t="shared" si="11"/>
        <v>0</v>
      </c>
      <c r="E49" s="139">
        <f t="shared" si="11"/>
        <v>0</v>
      </c>
      <c r="F49" s="127">
        <f t="shared" si="0"/>
        <v>0</v>
      </c>
      <c r="G49" s="139">
        <f t="shared" si="11"/>
        <v>0</v>
      </c>
      <c r="H49" s="127">
        <f t="shared" si="1"/>
        <v>0</v>
      </c>
      <c r="I49" s="139">
        <f t="shared" si="11"/>
        <v>0</v>
      </c>
      <c r="J49" s="127">
        <f t="shared" si="2"/>
        <v>0</v>
      </c>
      <c r="K49" s="139">
        <f t="shared" si="11"/>
        <v>0</v>
      </c>
      <c r="L49" s="127">
        <f t="shared" si="3"/>
        <v>0</v>
      </c>
      <c r="M49" s="139">
        <f t="shared" si="11"/>
        <v>0</v>
      </c>
      <c r="N49" s="127">
        <f t="shared" si="4"/>
        <v>0</v>
      </c>
      <c r="O49" s="139">
        <f t="shared" si="11"/>
        <v>0</v>
      </c>
      <c r="P49" s="127">
        <f t="shared" si="5"/>
        <v>0</v>
      </c>
      <c r="Q49" s="139">
        <f t="shared" si="11"/>
        <v>0</v>
      </c>
      <c r="R49" s="127">
        <f t="shared" si="6"/>
        <v>0</v>
      </c>
      <c r="S49" s="139">
        <f t="shared" si="11"/>
        <v>0</v>
      </c>
      <c r="T49" s="127">
        <f t="shared" si="7"/>
        <v>0</v>
      </c>
      <c r="U49" s="127">
        <f t="shared" si="7"/>
        <v>0</v>
      </c>
    </row>
    <row r="50" spans="1:21" s="136" customFormat="1" ht="30" x14ac:dyDescent="0.25">
      <c r="A50" s="137" t="s">
        <v>985</v>
      </c>
      <c r="B50" s="138" t="s">
        <v>986</v>
      </c>
      <c r="C50" s="139">
        <v>0</v>
      </c>
      <c r="D50" s="139">
        <v>0</v>
      </c>
      <c r="E50" s="139">
        <v>0</v>
      </c>
      <c r="F50" s="127">
        <f t="shared" si="0"/>
        <v>0</v>
      </c>
      <c r="G50" s="139">
        <v>0</v>
      </c>
      <c r="H50" s="127">
        <f t="shared" si="1"/>
        <v>0</v>
      </c>
      <c r="I50" s="139">
        <v>0</v>
      </c>
      <c r="J50" s="127">
        <f t="shared" si="2"/>
        <v>0</v>
      </c>
      <c r="K50" s="139">
        <v>0</v>
      </c>
      <c r="L50" s="127">
        <f t="shared" si="3"/>
        <v>0</v>
      </c>
      <c r="M50" s="139">
        <v>0</v>
      </c>
      <c r="N50" s="127">
        <f t="shared" si="4"/>
        <v>0</v>
      </c>
      <c r="O50" s="139">
        <v>0</v>
      </c>
      <c r="P50" s="127">
        <f t="shared" si="5"/>
        <v>0</v>
      </c>
      <c r="Q50" s="139">
        <v>0</v>
      </c>
      <c r="R50" s="127">
        <f t="shared" si="6"/>
        <v>0</v>
      </c>
      <c r="S50" s="139">
        <v>0</v>
      </c>
      <c r="T50" s="127">
        <f t="shared" si="7"/>
        <v>0</v>
      </c>
      <c r="U50" s="127">
        <f t="shared" si="7"/>
        <v>0</v>
      </c>
    </row>
    <row r="51" spans="1:21" s="136" customFormat="1" x14ac:dyDescent="0.25">
      <c r="A51" s="137" t="s">
        <v>987</v>
      </c>
      <c r="B51" s="138" t="s">
        <v>988</v>
      </c>
      <c r="C51" s="139">
        <f>C52</f>
        <v>-2918927.8</v>
      </c>
      <c r="D51" s="139">
        <f>D52</f>
        <v>-2887160.9</v>
      </c>
      <c r="E51" s="139">
        <f>E52</f>
        <v>0</v>
      </c>
      <c r="F51" s="127">
        <f t="shared" si="0"/>
        <v>-2887160.9</v>
      </c>
      <c r="G51" s="139">
        <f>G52</f>
        <v>-118958.3</v>
      </c>
      <c r="H51" s="127">
        <f t="shared" si="1"/>
        <v>-3006119.1999999997</v>
      </c>
      <c r="I51" s="139">
        <f>I52</f>
        <v>-125201.2</v>
      </c>
      <c r="J51" s="127">
        <f t="shared" si="2"/>
        <v>-3131320.4</v>
      </c>
      <c r="K51" s="139">
        <f>K52</f>
        <v>-69165.100000000006</v>
      </c>
      <c r="L51" s="127">
        <f t="shared" si="3"/>
        <v>-3200485.5</v>
      </c>
      <c r="M51" s="139">
        <f>M52</f>
        <v>-186008</v>
      </c>
      <c r="N51" s="127">
        <f t="shared" si="4"/>
        <v>-3386493.5</v>
      </c>
      <c r="O51" s="139">
        <f>O52</f>
        <v>-112640.8</v>
      </c>
      <c r="P51" s="127">
        <f t="shared" si="5"/>
        <v>-3499134.3</v>
      </c>
      <c r="Q51" s="139">
        <f>Q52</f>
        <v>-21455.1</v>
      </c>
      <c r="R51" s="127">
        <f t="shared" si="6"/>
        <v>-3520589.4</v>
      </c>
      <c r="S51" s="139">
        <f>S52</f>
        <v>-29309.9</v>
      </c>
      <c r="T51" s="127">
        <f>SUM(T52)</f>
        <v>-3578087.5</v>
      </c>
      <c r="U51" s="127">
        <f>SUM(U52)</f>
        <v>-2337213</v>
      </c>
    </row>
    <row r="52" spans="1:21" s="136" customFormat="1" x14ac:dyDescent="0.25">
      <c r="A52" s="137" t="s">
        <v>989</v>
      </c>
      <c r="B52" s="138" t="s">
        <v>990</v>
      </c>
      <c r="C52" s="139">
        <v>-2918927.8</v>
      </c>
      <c r="D52" s="139">
        <f>D53</f>
        <v>-2887160.9</v>
      </c>
      <c r="E52" s="139">
        <f>E53</f>
        <v>0</v>
      </c>
      <c r="F52" s="127">
        <f t="shared" si="0"/>
        <v>-2887160.9</v>
      </c>
      <c r="G52" s="139">
        <f>SUM(G53)</f>
        <v>-118958.3</v>
      </c>
      <c r="H52" s="127">
        <f t="shared" si="1"/>
        <v>-3006119.1999999997</v>
      </c>
      <c r="I52" s="139">
        <f>SUM(I53)</f>
        <v>-125201.2</v>
      </c>
      <c r="J52" s="127">
        <f t="shared" si="2"/>
        <v>-3131320.4</v>
      </c>
      <c r="K52" s="139">
        <f>SUM(K53)</f>
        <v>-69165.100000000006</v>
      </c>
      <c r="L52" s="127">
        <f t="shared" si="3"/>
        <v>-3200485.5</v>
      </c>
      <c r="M52" s="139">
        <f>SUM(M53)</f>
        <v>-186008</v>
      </c>
      <c r="N52" s="127">
        <f t="shared" si="4"/>
        <v>-3386493.5</v>
      </c>
      <c r="O52" s="139">
        <f>SUM(O53)</f>
        <v>-112640.8</v>
      </c>
      <c r="P52" s="127">
        <f t="shared" si="5"/>
        <v>-3499134.3</v>
      </c>
      <c r="Q52" s="139">
        <f>SUM(Q53)</f>
        <v>-21455.1</v>
      </c>
      <c r="R52" s="127">
        <f t="shared" si="6"/>
        <v>-3520589.4</v>
      </c>
      <c r="S52" s="139">
        <f>SUM(S53)</f>
        <v>-29309.9</v>
      </c>
      <c r="T52" s="127">
        <f>SUM(T53)</f>
        <v>-3578087.5</v>
      </c>
      <c r="U52" s="127">
        <f>SUM(U53)</f>
        <v>-2337213</v>
      </c>
    </row>
    <row r="53" spans="1:21" s="136" customFormat="1" ht="30" x14ac:dyDescent="0.25">
      <c r="A53" s="137" t="s">
        <v>991</v>
      </c>
      <c r="B53" s="138" t="s">
        <v>992</v>
      </c>
      <c r="C53" s="139">
        <v>-2887161.9</v>
      </c>
      <c r="D53" s="139">
        <v>-2887160.9</v>
      </c>
      <c r="E53" s="139">
        <v>0</v>
      </c>
      <c r="F53" s="127">
        <f t="shared" si="0"/>
        <v>-2887160.9</v>
      </c>
      <c r="G53" s="139">
        <v>-118958.3</v>
      </c>
      <c r="H53" s="127">
        <f t="shared" si="1"/>
        <v>-3006119.1999999997</v>
      </c>
      <c r="I53" s="139">
        <v>-125201.2</v>
      </c>
      <c r="J53" s="127">
        <f t="shared" si="2"/>
        <v>-3131320.4</v>
      </c>
      <c r="K53" s="139">
        <v>-69165.100000000006</v>
      </c>
      <c r="L53" s="127">
        <f t="shared" si="3"/>
        <v>-3200485.5</v>
      </c>
      <c r="M53" s="139">
        <v>-186008</v>
      </c>
      <c r="N53" s="127">
        <f t="shared" si="4"/>
        <v>-3386493.5</v>
      </c>
      <c r="O53" s="139">
        <v>-112640.8</v>
      </c>
      <c r="P53" s="127">
        <f t="shared" si="5"/>
        <v>-3499134.3</v>
      </c>
      <c r="Q53" s="139">
        <v>-21455.1</v>
      </c>
      <c r="R53" s="127">
        <f t="shared" si="6"/>
        <v>-3520589.4</v>
      </c>
      <c r="S53" s="139">
        <v>-29309.9</v>
      </c>
      <c r="T53" s="127">
        <v>-3578087.5</v>
      </c>
      <c r="U53" s="127">
        <v>-2337213</v>
      </c>
    </row>
    <row r="54" spans="1:21" s="136" customFormat="1" x14ac:dyDescent="0.25">
      <c r="A54" s="137" t="s">
        <v>993</v>
      </c>
      <c r="B54" s="138" t="s">
        <v>994</v>
      </c>
      <c r="C54" s="139">
        <f>C55+C58</f>
        <v>2918927.8</v>
      </c>
      <c r="D54" s="139">
        <f>D55+D58</f>
        <v>2887160.9</v>
      </c>
      <c r="E54" s="139">
        <f>E55+E58</f>
        <v>184447</v>
      </c>
      <c r="F54" s="127">
        <f t="shared" si="0"/>
        <v>3071607.9</v>
      </c>
      <c r="G54" s="139">
        <f>G55+G58</f>
        <v>118958.3</v>
      </c>
      <c r="H54" s="127">
        <f t="shared" si="1"/>
        <v>3190566.1999999997</v>
      </c>
      <c r="I54" s="139">
        <f>I55+I58</f>
        <v>125201.2</v>
      </c>
      <c r="J54" s="127">
        <f t="shared" si="2"/>
        <v>3315767.4</v>
      </c>
      <c r="K54" s="139">
        <f>K55+K58</f>
        <v>76463.5</v>
      </c>
      <c r="L54" s="127">
        <f t="shared" si="3"/>
        <v>3392230.9</v>
      </c>
      <c r="M54" s="139">
        <f>M55+M58</f>
        <v>186008</v>
      </c>
      <c r="N54" s="127">
        <f t="shared" si="4"/>
        <v>3578238.9</v>
      </c>
      <c r="O54" s="139">
        <f>O55+O58</f>
        <v>112640.8</v>
      </c>
      <c r="P54" s="127">
        <f t="shared" si="5"/>
        <v>3690879.6999999997</v>
      </c>
      <c r="Q54" s="139">
        <f>Q55+Q58</f>
        <v>21455.1</v>
      </c>
      <c r="R54" s="127">
        <f t="shared" si="6"/>
        <v>3712334.8</v>
      </c>
      <c r="S54" s="139">
        <f>S55+S58</f>
        <v>29309.9</v>
      </c>
      <c r="T54" s="127">
        <f>SUM(T58)</f>
        <v>3768832.8</v>
      </c>
      <c r="U54" s="127">
        <f>SUM(U58)</f>
        <v>2297203.9</v>
      </c>
    </row>
    <row r="55" spans="1:21" s="136" customFormat="1" x14ac:dyDescent="0.25">
      <c r="A55" s="137" t="s">
        <v>995</v>
      </c>
      <c r="B55" s="138" t="s">
        <v>996</v>
      </c>
      <c r="C55" s="139">
        <f t="shared" ref="C55:S56" si="12">C56</f>
        <v>0</v>
      </c>
      <c r="D55" s="139">
        <f t="shared" si="12"/>
        <v>0</v>
      </c>
      <c r="E55" s="139">
        <f t="shared" si="12"/>
        <v>0</v>
      </c>
      <c r="F55" s="127">
        <f t="shared" si="0"/>
        <v>0</v>
      </c>
      <c r="G55" s="139">
        <f t="shared" si="12"/>
        <v>0</v>
      </c>
      <c r="H55" s="127">
        <f t="shared" si="1"/>
        <v>0</v>
      </c>
      <c r="I55" s="139">
        <f t="shared" si="12"/>
        <v>0</v>
      </c>
      <c r="J55" s="127">
        <f t="shared" si="2"/>
        <v>0</v>
      </c>
      <c r="K55" s="139">
        <f t="shared" si="12"/>
        <v>0</v>
      </c>
      <c r="L55" s="127">
        <f t="shared" si="3"/>
        <v>0</v>
      </c>
      <c r="M55" s="139">
        <f t="shared" si="12"/>
        <v>0</v>
      </c>
      <c r="N55" s="127">
        <f t="shared" si="4"/>
        <v>0</v>
      </c>
      <c r="O55" s="139">
        <f t="shared" si="12"/>
        <v>0</v>
      </c>
      <c r="P55" s="127">
        <f t="shared" si="5"/>
        <v>0</v>
      </c>
      <c r="Q55" s="139">
        <f t="shared" si="12"/>
        <v>0</v>
      </c>
      <c r="R55" s="127">
        <f t="shared" si="6"/>
        <v>0</v>
      </c>
      <c r="S55" s="139">
        <f t="shared" si="12"/>
        <v>0</v>
      </c>
      <c r="T55" s="127">
        <f t="shared" si="7"/>
        <v>0</v>
      </c>
      <c r="U55" s="127">
        <f t="shared" si="7"/>
        <v>0</v>
      </c>
    </row>
    <row r="56" spans="1:21" s="136" customFormat="1" x14ac:dyDescent="0.25">
      <c r="A56" s="137" t="s">
        <v>997</v>
      </c>
      <c r="B56" s="138" t="s">
        <v>998</v>
      </c>
      <c r="C56" s="139">
        <f t="shared" si="12"/>
        <v>0</v>
      </c>
      <c r="D56" s="139">
        <f t="shared" si="12"/>
        <v>0</v>
      </c>
      <c r="E56" s="139">
        <f t="shared" si="12"/>
        <v>0</v>
      </c>
      <c r="F56" s="127">
        <f t="shared" si="0"/>
        <v>0</v>
      </c>
      <c r="G56" s="139">
        <f t="shared" si="12"/>
        <v>0</v>
      </c>
      <c r="H56" s="127">
        <f t="shared" si="1"/>
        <v>0</v>
      </c>
      <c r="I56" s="139">
        <f t="shared" si="12"/>
        <v>0</v>
      </c>
      <c r="J56" s="127">
        <f t="shared" si="2"/>
        <v>0</v>
      </c>
      <c r="K56" s="139">
        <f t="shared" si="12"/>
        <v>0</v>
      </c>
      <c r="L56" s="127">
        <f t="shared" si="3"/>
        <v>0</v>
      </c>
      <c r="M56" s="139">
        <f t="shared" si="12"/>
        <v>0</v>
      </c>
      <c r="N56" s="127">
        <f t="shared" si="4"/>
        <v>0</v>
      </c>
      <c r="O56" s="139">
        <f t="shared" si="12"/>
        <v>0</v>
      </c>
      <c r="P56" s="127">
        <f t="shared" si="5"/>
        <v>0</v>
      </c>
      <c r="Q56" s="139">
        <f t="shared" si="12"/>
        <v>0</v>
      </c>
      <c r="R56" s="127">
        <f t="shared" si="6"/>
        <v>0</v>
      </c>
      <c r="S56" s="139">
        <f t="shared" si="12"/>
        <v>0</v>
      </c>
      <c r="T56" s="127">
        <f t="shared" si="7"/>
        <v>0</v>
      </c>
      <c r="U56" s="127">
        <f t="shared" si="7"/>
        <v>0</v>
      </c>
    </row>
    <row r="57" spans="1:21" s="136" customFormat="1" ht="30" x14ac:dyDescent="0.25">
      <c r="A57" s="137" t="s">
        <v>999</v>
      </c>
      <c r="B57" s="138" t="s">
        <v>1000</v>
      </c>
      <c r="C57" s="139">
        <v>0</v>
      </c>
      <c r="D57" s="139">
        <v>0</v>
      </c>
      <c r="E57" s="139">
        <v>0</v>
      </c>
      <c r="F57" s="127">
        <f t="shared" si="0"/>
        <v>0</v>
      </c>
      <c r="G57" s="139">
        <v>0</v>
      </c>
      <c r="H57" s="127">
        <f t="shared" si="1"/>
        <v>0</v>
      </c>
      <c r="I57" s="139">
        <v>0</v>
      </c>
      <c r="J57" s="127">
        <f t="shared" si="2"/>
        <v>0</v>
      </c>
      <c r="K57" s="139">
        <v>0</v>
      </c>
      <c r="L57" s="127">
        <f t="shared" si="3"/>
        <v>0</v>
      </c>
      <c r="M57" s="139">
        <v>0</v>
      </c>
      <c r="N57" s="127">
        <f t="shared" si="4"/>
        <v>0</v>
      </c>
      <c r="O57" s="139">
        <v>0</v>
      </c>
      <c r="P57" s="127">
        <f t="shared" si="5"/>
        <v>0</v>
      </c>
      <c r="Q57" s="139">
        <v>0</v>
      </c>
      <c r="R57" s="127">
        <f t="shared" si="6"/>
        <v>0</v>
      </c>
      <c r="S57" s="139">
        <v>0</v>
      </c>
      <c r="T57" s="127">
        <f t="shared" si="7"/>
        <v>0</v>
      </c>
      <c r="U57" s="127">
        <f t="shared" si="7"/>
        <v>0</v>
      </c>
    </row>
    <row r="58" spans="1:21" s="136" customFormat="1" x14ac:dyDescent="0.25">
      <c r="A58" s="137" t="s">
        <v>1001</v>
      </c>
      <c r="B58" s="138" t="s">
        <v>1002</v>
      </c>
      <c r="C58" s="139">
        <f>C59-C61</f>
        <v>2918927.8</v>
      </c>
      <c r="D58" s="139">
        <f>D59-D61</f>
        <v>2887160.9</v>
      </c>
      <c r="E58" s="139">
        <f>E59-E61</f>
        <v>184447</v>
      </c>
      <c r="F58" s="127">
        <f t="shared" si="0"/>
        <v>3071607.9</v>
      </c>
      <c r="G58" s="139">
        <f>G59-G61</f>
        <v>118958.3</v>
      </c>
      <c r="H58" s="127">
        <f t="shared" si="1"/>
        <v>3190566.1999999997</v>
      </c>
      <c r="I58" s="139">
        <f>I59-I61</f>
        <v>125201.2</v>
      </c>
      <c r="J58" s="127">
        <f t="shared" si="2"/>
        <v>3315767.4</v>
      </c>
      <c r="K58" s="139">
        <f>K59-K61</f>
        <v>76463.5</v>
      </c>
      <c r="L58" s="127">
        <f t="shared" si="3"/>
        <v>3392230.9</v>
      </c>
      <c r="M58" s="139">
        <f>M59-M61</f>
        <v>186008</v>
      </c>
      <c r="N58" s="127">
        <f t="shared" si="4"/>
        <v>3578238.9</v>
      </c>
      <c r="O58" s="139">
        <f>O59-O61</f>
        <v>112640.8</v>
      </c>
      <c r="P58" s="127">
        <f t="shared" si="5"/>
        <v>3690879.6999999997</v>
      </c>
      <c r="Q58" s="139">
        <f>Q59-Q61</f>
        <v>21455.1</v>
      </c>
      <c r="R58" s="127">
        <f t="shared" si="6"/>
        <v>3712334.8</v>
      </c>
      <c r="S58" s="139">
        <f>S59-S61</f>
        <v>29309.9</v>
      </c>
      <c r="T58" s="127">
        <f>SUM(T59)</f>
        <v>3768832.8</v>
      </c>
      <c r="U58" s="127">
        <f>SUM(U59)</f>
        <v>2297203.9</v>
      </c>
    </row>
    <row r="59" spans="1:21" s="136" customFormat="1" x14ac:dyDescent="0.25">
      <c r="A59" s="137" t="s">
        <v>1003</v>
      </c>
      <c r="B59" s="138" t="s">
        <v>1004</v>
      </c>
      <c r="C59" s="139">
        <f>C60</f>
        <v>2918927.8</v>
      </c>
      <c r="D59" s="139">
        <f>D60</f>
        <v>2887160.9</v>
      </c>
      <c r="E59" s="139">
        <f>E60</f>
        <v>184447</v>
      </c>
      <c r="F59" s="127">
        <f t="shared" si="0"/>
        <v>3071607.9</v>
      </c>
      <c r="G59" s="139">
        <f>G60</f>
        <v>118958.3</v>
      </c>
      <c r="H59" s="127">
        <f t="shared" si="1"/>
        <v>3190566.1999999997</v>
      </c>
      <c r="I59" s="139">
        <f>I60</f>
        <v>125201.2</v>
      </c>
      <c r="J59" s="127">
        <f t="shared" si="2"/>
        <v>3315767.4</v>
      </c>
      <c r="K59" s="139">
        <f>K60</f>
        <v>76463.5</v>
      </c>
      <c r="L59" s="127">
        <f t="shared" si="3"/>
        <v>3392230.9</v>
      </c>
      <c r="M59" s="139">
        <f>M60</f>
        <v>186008</v>
      </c>
      <c r="N59" s="127">
        <f t="shared" si="4"/>
        <v>3578238.9</v>
      </c>
      <c r="O59" s="139">
        <f>O60</f>
        <v>112640.8</v>
      </c>
      <c r="P59" s="127">
        <f t="shared" si="5"/>
        <v>3690879.6999999997</v>
      </c>
      <c r="Q59" s="139">
        <f>Q60</f>
        <v>21455.1</v>
      </c>
      <c r="R59" s="127">
        <f t="shared" si="6"/>
        <v>3712334.8</v>
      </c>
      <c r="S59" s="139">
        <f>S60</f>
        <v>29309.9</v>
      </c>
      <c r="T59" s="127">
        <f>SUM(T60)</f>
        <v>3768832.8</v>
      </c>
      <c r="U59" s="127">
        <f>SUM(U60)</f>
        <v>2297203.9</v>
      </c>
    </row>
    <row r="60" spans="1:21" s="136" customFormat="1" ht="30" x14ac:dyDescent="0.25">
      <c r="A60" s="137" t="s">
        <v>1005</v>
      </c>
      <c r="B60" s="138" t="s">
        <v>1006</v>
      </c>
      <c r="C60" s="139">
        <v>2918927.8</v>
      </c>
      <c r="D60" s="139">
        <v>2887160.9</v>
      </c>
      <c r="E60" s="139">
        <v>184447</v>
      </c>
      <c r="F60" s="127">
        <f t="shared" si="0"/>
        <v>3071607.9</v>
      </c>
      <c r="G60" s="139">
        <v>118958.3</v>
      </c>
      <c r="H60" s="127">
        <f t="shared" si="1"/>
        <v>3190566.1999999997</v>
      </c>
      <c r="I60" s="139">
        <v>125201.2</v>
      </c>
      <c r="J60" s="127">
        <f t="shared" si="2"/>
        <v>3315767.4</v>
      </c>
      <c r="K60" s="139">
        <v>76463.5</v>
      </c>
      <c r="L60" s="127">
        <f t="shared" si="3"/>
        <v>3392230.9</v>
      </c>
      <c r="M60" s="139">
        <v>186008</v>
      </c>
      <c r="N60" s="127">
        <f t="shared" si="4"/>
        <v>3578238.9</v>
      </c>
      <c r="O60" s="139">
        <v>112640.8</v>
      </c>
      <c r="P60" s="127">
        <f t="shared" si="5"/>
        <v>3690879.6999999997</v>
      </c>
      <c r="Q60" s="139">
        <v>21455.1</v>
      </c>
      <c r="R60" s="127">
        <f t="shared" si="6"/>
        <v>3712334.8</v>
      </c>
      <c r="S60" s="139">
        <v>29309.9</v>
      </c>
      <c r="T60" s="127">
        <v>3768832.8</v>
      </c>
      <c r="U60" s="127">
        <v>2297203.9</v>
      </c>
    </row>
    <row r="61" spans="1:21" s="136" customFormat="1" x14ac:dyDescent="0.25">
      <c r="A61" s="137" t="s">
        <v>1001</v>
      </c>
      <c r="B61" s="138" t="s">
        <v>1007</v>
      </c>
      <c r="C61" s="139">
        <f>SUM(C62)</f>
        <v>0</v>
      </c>
      <c r="D61" s="139">
        <f>SUM(D62)</f>
        <v>0</v>
      </c>
      <c r="E61" s="139">
        <f>SUM(E62)</f>
        <v>0</v>
      </c>
      <c r="F61" s="127">
        <f t="shared" si="0"/>
        <v>0</v>
      </c>
      <c r="G61" s="139">
        <f>SUM(G62)</f>
        <v>0</v>
      </c>
      <c r="H61" s="127">
        <f t="shared" si="1"/>
        <v>0</v>
      </c>
      <c r="I61" s="139">
        <f>SUM(I62)</f>
        <v>0</v>
      </c>
      <c r="J61" s="127">
        <f t="shared" si="2"/>
        <v>0</v>
      </c>
      <c r="K61" s="139">
        <f>SUM(K62)</f>
        <v>0</v>
      </c>
      <c r="L61" s="127">
        <f t="shared" si="3"/>
        <v>0</v>
      </c>
      <c r="M61" s="139">
        <f>SUM(M62)</f>
        <v>0</v>
      </c>
      <c r="N61" s="127">
        <f t="shared" si="4"/>
        <v>0</v>
      </c>
      <c r="O61" s="139">
        <f>SUM(O62)</f>
        <v>0</v>
      </c>
      <c r="P61" s="127">
        <f t="shared" si="5"/>
        <v>0</v>
      </c>
      <c r="Q61" s="139">
        <f>SUM(Q62)</f>
        <v>0</v>
      </c>
      <c r="R61" s="127">
        <f t="shared" si="6"/>
        <v>0</v>
      </c>
      <c r="S61" s="139">
        <f>SUM(S62)</f>
        <v>0</v>
      </c>
      <c r="T61" s="127">
        <f t="shared" si="7"/>
        <v>0</v>
      </c>
      <c r="U61" s="127">
        <f t="shared" si="7"/>
        <v>0</v>
      </c>
    </row>
    <row r="62" spans="1:21" s="136" customFormat="1" ht="30" x14ac:dyDescent="0.25">
      <c r="A62" s="137" t="s">
        <v>1008</v>
      </c>
      <c r="B62" s="138" t="s">
        <v>1009</v>
      </c>
      <c r="C62" s="139">
        <v>0</v>
      </c>
      <c r="D62" s="139">
        <v>0</v>
      </c>
      <c r="E62" s="139">
        <v>0</v>
      </c>
      <c r="F62" s="127">
        <f t="shared" si="0"/>
        <v>0</v>
      </c>
      <c r="G62" s="139">
        <v>0</v>
      </c>
      <c r="H62" s="127">
        <f t="shared" si="1"/>
        <v>0</v>
      </c>
      <c r="I62" s="139">
        <v>0</v>
      </c>
      <c r="J62" s="127">
        <f t="shared" si="2"/>
        <v>0</v>
      </c>
      <c r="K62" s="139">
        <v>0</v>
      </c>
      <c r="L62" s="127">
        <f t="shared" si="3"/>
        <v>0</v>
      </c>
      <c r="M62" s="139">
        <v>0</v>
      </c>
      <c r="N62" s="127">
        <f t="shared" si="4"/>
        <v>0</v>
      </c>
      <c r="O62" s="139">
        <v>0</v>
      </c>
      <c r="P62" s="127">
        <f t="shared" si="5"/>
        <v>0</v>
      </c>
      <c r="Q62" s="139">
        <v>0</v>
      </c>
      <c r="R62" s="127">
        <f t="shared" si="6"/>
        <v>0</v>
      </c>
      <c r="S62" s="139">
        <v>0</v>
      </c>
      <c r="T62" s="127">
        <f t="shared" si="7"/>
        <v>0</v>
      </c>
      <c r="U62" s="127">
        <f t="shared" si="7"/>
        <v>0</v>
      </c>
    </row>
    <row r="63" spans="1:21" x14ac:dyDescent="0.25">
      <c r="A63" s="125" t="s">
        <v>1010</v>
      </c>
      <c r="B63" s="126" t="s">
        <v>1011</v>
      </c>
      <c r="C63" s="127">
        <f>C11+C46</f>
        <v>102411.2</v>
      </c>
      <c r="D63" s="127">
        <f>D11+D46</f>
        <v>102411.20000000001</v>
      </c>
      <c r="E63" s="127">
        <f>E11+E46</f>
        <v>184447</v>
      </c>
      <c r="F63" s="127">
        <f t="shared" si="0"/>
        <v>286858.2</v>
      </c>
      <c r="G63" s="127">
        <f>G11+G46</f>
        <v>-10617</v>
      </c>
      <c r="H63" s="127">
        <f t="shared" si="1"/>
        <v>276241.2</v>
      </c>
      <c r="I63" s="127">
        <f>I11+I46</f>
        <v>0</v>
      </c>
      <c r="J63" s="127">
        <f t="shared" si="2"/>
        <v>276241.2</v>
      </c>
      <c r="K63" s="127">
        <f>K11+K46</f>
        <v>7298.3999999999942</v>
      </c>
      <c r="L63" s="127">
        <f t="shared" si="3"/>
        <v>283539.59999999998</v>
      </c>
      <c r="M63" s="127">
        <f>M11+M46</f>
        <v>-1540.5</v>
      </c>
      <c r="N63" s="127">
        <f t="shared" si="4"/>
        <v>281999.09999999998</v>
      </c>
      <c r="O63" s="127">
        <f>O11+O46</f>
        <v>0</v>
      </c>
      <c r="P63" s="127">
        <f t="shared" si="5"/>
        <v>281999.09999999998</v>
      </c>
      <c r="Q63" s="127">
        <f>Q11+Q46</f>
        <v>2350</v>
      </c>
      <c r="R63" s="127">
        <f t="shared" si="6"/>
        <v>284349.09999999998</v>
      </c>
      <c r="S63" s="127">
        <f>S11+S46</f>
        <v>-3621.4</v>
      </c>
      <c r="T63" s="127">
        <f>SUM(T11+T46)</f>
        <v>267591.19999999995</v>
      </c>
      <c r="U63" s="127">
        <f>SUM(U11+U46)</f>
        <v>-60009.100000000093</v>
      </c>
    </row>
    <row r="65" spans="1:30" hidden="1" x14ac:dyDescent="0.25"/>
    <row r="66" spans="1:30" ht="15" hidden="1" customHeight="1" x14ac:dyDescent="0.25">
      <c r="A66" s="118" t="s">
        <v>1012</v>
      </c>
    </row>
    <row r="67" spans="1:30" ht="15" hidden="1" customHeight="1" x14ac:dyDescent="0.25"/>
    <row r="68" spans="1:30" ht="15" hidden="1" customHeight="1" x14ac:dyDescent="0.25"/>
    <row r="69" spans="1:30" ht="15" hidden="1" customHeight="1" x14ac:dyDescent="0.25">
      <c r="A69" s="140" t="s">
        <v>1013</v>
      </c>
    </row>
    <row r="70" spans="1:30" ht="15" hidden="1" customHeight="1" x14ac:dyDescent="0.25">
      <c r="A70" s="140" t="s">
        <v>1014</v>
      </c>
    </row>
    <row r="71" spans="1:30" ht="15" hidden="1" customHeight="1" x14ac:dyDescent="0.25">
      <c r="A71" s="118" t="s">
        <v>1015</v>
      </c>
    </row>
    <row r="72" spans="1:30" hidden="1" x14ac:dyDescent="0.25">
      <c r="V72" s="141">
        <v>61123.1</v>
      </c>
      <c r="W72" s="141">
        <v>15964.6</v>
      </c>
      <c r="X72" s="141">
        <v>3833.8</v>
      </c>
      <c r="Y72" s="141">
        <v>2500</v>
      </c>
      <c r="Z72" s="141">
        <v>50</v>
      </c>
      <c r="AA72" s="141">
        <v>838.7</v>
      </c>
      <c r="AB72" s="141">
        <v>-45380.7</v>
      </c>
      <c r="AC72" s="118">
        <v>-500</v>
      </c>
      <c r="AD72" s="141">
        <f>SUM(V72:AC72)</f>
        <v>38429.5</v>
      </c>
    </row>
    <row r="73" spans="1:30" hidden="1" x14ac:dyDescent="0.25">
      <c r="V73" s="141">
        <v>57123.1</v>
      </c>
      <c r="W73" s="141">
        <v>15964.6</v>
      </c>
      <c r="X73" s="141">
        <v>3833.7</v>
      </c>
      <c r="Y73" s="141">
        <v>2500</v>
      </c>
      <c r="Z73" s="141">
        <v>0</v>
      </c>
      <c r="AA73" s="141">
        <v>838.7</v>
      </c>
      <c r="AB73" s="141">
        <v>-54159.199999999997</v>
      </c>
      <c r="AC73" s="118">
        <v>-500</v>
      </c>
      <c r="AD73" s="141">
        <f>SUM(V73:AC73)</f>
        <v>25600.899999999994</v>
      </c>
    </row>
    <row r="74" spans="1:30" hidden="1" x14ac:dyDescent="0.25">
      <c r="V74" s="141">
        <f t="shared" ref="V74:AC74" si="13">SUM(V72-V73)</f>
        <v>4000</v>
      </c>
      <c r="W74" s="141">
        <f t="shared" si="13"/>
        <v>0</v>
      </c>
      <c r="X74" s="141">
        <f t="shared" si="13"/>
        <v>0.1000000000003638</v>
      </c>
      <c r="Y74" s="141">
        <f t="shared" si="13"/>
        <v>0</v>
      </c>
      <c r="Z74" s="141">
        <f t="shared" si="13"/>
        <v>50</v>
      </c>
      <c r="AA74" s="141">
        <f t="shared" si="13"/>
        <v>0</v>
      </c>
      <c r="AB74" s="141">
        <f t="shared" si="13"/>
        <v>8778.5</v>
      </c>
      <c r="AC74" s="141">
        <f t="shared" si="13"/>
        <v>0</v>
      </c>
      <c r="AD74" s="141">
        <f>SUM(AD72-AD73)</f>
        <v>12828.600000000006</v>
      </c>
    </row>
    <row r="75" spans="1:30" x14ac:dyDescent="0.25">
      <c r="V75" s="141"/>
      <c r="W75" s="141"/>
      <c r="X75" s="141"/>
      <c r="Y75" s="141"/>
      <c r="Z75" s="141"/>
      <c r="AA75" s="141"/>
      <c r="AB75" s="141"/>
    </row>
    <row r="76" spans="1:30" x14ac:dyDescent="0.25">
      <c r="V76" s="141"/>
      <c r="W76" s="141"/>
      <c r="X76" s="141"/>
      <c r="Y76" s="141"/>
      <c r="Z76" s="141"/>
      <c r="AA76" s="141"/>
      <c r="AB76" s="141"/>
    </row>
    <row r="77" spans="1:30" hidden="1" x14ac:dyDescent="0.25">
      <c r="B77" s="118" t="s">
        <v>1023</v>
      </c>
      <c r="C77" s="118">
        <v>3552.5</v>
      </c>
      <c r="V77" s="141"/>
      <c r="W77" s="141"/>
      <c r="X77" s="141"/>
      <c r="Y77" s="141"/>
      <c r="Z77" s="141"/>
      <c r="AA77" s="141"/>
      <c r="AB77" s="141"/>
    </row>
    <row r="78" spans="1:30" hidden="1" x14ac:dyDescent="0.25">
      <c r="B78" s="118" t="s">
        <v>1024</v>
      </c>
      <c r="C78" s="118">
        <v>164682.70000000001</v>
      </c>
      <c r="V78" s="141"/>
      <c r="W78" s="141"/>
      <c r="X78" s="141"/>
      <c r="Y78" s="141"/>
      <c r="Z78" s="141"/>
      <c r="AA78" s="141"/>
      <c r="AB78" s="141"/>
    </row>
    <row r="79" spans="1:30" hidden="1" x14ac:dyDescent="0.25">
      <c r="B79" s="118" t="s">
        <v>1025</v>
      </c>
      <c r="C79" s="118">
        <v>2433.6</v>
      </c>
      <c r="V79" s="141"/>
      <c r="W79" s="141"/>
      <c r="X79" s="141"/>
      <c r="Y79" s="141"/>
      <c r="Z79" s="141"/>
      <c r="AA79" s="141"/>
      <c r="AB79" s="141"/>
    </row>
    <row r="80" spans="1:30" hidden="1" x14ac:dyDescent="0.25">
      <c r="C80" s="118">
        <f>SUM(C77:C79)</f>
        <v>170668.80000000002</v>
      </c>
      <c r="V80" s="141"/>
      <c r="W80" s="141"/>
      <c r="X80" s="141"/>
      <c r="Y80" s="141"/>
      <c r="Z80" s="141"/>
      <c r="AA80" s="141"/>
      <c r="AB80" s="141"/>
    </row>
    <row r="81" spans="22:28" x14ac:dyDescent="0.25">
      <c r="V81" s="141"/>
      <c r="W81" s="141"/>
      <c r="X81" s="141"/>
      <c r="Y81" s="141"/>
      <c r="Z81" s="141"/>
      <c r="AA81" s="141"/>
      <c r="AB81" s="141"/>
    </row>
    <row r="82" spans="22:28" x14ac:dyDescent="0.25">
      <c r="V82" s="141"/>
      <c r="W82" s="141"/>
      <c r="X82" s="141"/>
      <c r="Y82" s="141"/>
      <c r="Z82" s="141"/>
      <c r="AA82" s="141"/>
      <c r="AB82" s="141"/>
    </row>
  </sheetData>
  <mergeCells count="22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6:U7"/>
    <mergeCell ref="U8:U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свод 2012</vt:lpstr>
      <vt:lpstr>пр2</vt:lpstr>
      <vt:lpstr>пр3.</vt:lpstr>
      <vt:lpstr>пр4.</vt:lpstr>
      <vt:lpstr>пр3.!Заголовки_для_печати</vt:lpstr>
      <vt:lpstr>'свод 2012'!Заголовки_для_печати</vt:lpstr>
      <vt:lpstr>'свод 2012'!Область_печати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2011-11-12T10:56:37Z</cp:lastPrinted>
  <dcterms:created xsi:type="dcterms:W3CDTF">2006-09-28T05:33:49Z</dcterms:created>
  <dcterms:modified xsi:type="dcterms:W3CDTF">2012-11-30T05:36:15Z</dcterms:modified>
</cp:coreProperties>
</file>